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658"/>
  </bookViews>
  <sheets>
    <sheet name="Kalend" sheetId="2" r:id="rId1"/>
    <sheet name="Reit" sheetId="3" r:id="rId2"/>
    <sheet name="A" sheetId="4" r:id="rId3"/>
    <sheet name="1" sheetId="5" r:id="rId4"/>
    <sheet name="2" sheetId="6" r:id="rId5"/>
    <sheet name="3" sheetId="7" r:id="rId6"/>
    <sheet name="KJ" sheetId="8" r:id="rId7"/>
    <sheet name="4" sheetId="9" r:id="rId8"/>
    <sheet name="5" sheetId="10" r:id="rId9"/>
    <sheet name="6" sheetId="11" r:id="rId10"/>
    <sheet name="7" sheetId="12" r:id="rId11"/>
    <sheet name="8" sheetId="13" r:id="rId12"/>
    <sheet name="9" sheetId="14" r:id="rId13"/>
    <sheet name="10" sheetId="15" r:id="rId14"/>
    <sheet name="11" sheetId="16" r:id="rId15"/>
    <sheet name="12" sheetId="17" r:id="rId16"/>
    <sheet name="13" sheetId="18" r:id="rId17"/>
    <sheet name="14" sheetId="19" r:id="rId18"/>
    <sheet name="15" sheetId="20" r:id="rId19"/>
    <sheet name="L" sheetId="21" r:id="rId20"/>
    <sheet name="M" sheetId="22" r:id="rId21"/>
    <sheet name="M1" sheetId="23" r:id="rId22"/>
    <sheet name="M2" sheetId="24" r:id="rId23"/>
    <sheet name="M3" sheetId="25" r:id="rId24"/>
    <sheet name="M4" sheetId="26" r:id="rId25"/>
    <sheet name="M5" sheetId="27" r:id="rId26"/>
    <sheet name="Valem" sheetId="28" r:id="rId27"/>
    <sheet name="Valem M" sheetId="29" r:id="rId28"/>
  </sheets>
  <definedNames>
    <definedName name="_xlnm._FilterDatabase" localSheetId="6" hidden="1">KJ!$I$6:$K$6</definedName>
    <definedName name="_xlnm._FilterDatabase" localSheetId="20" hidden="1">M!$L$6:$N$6</definedName>
    <definedName name="_xlnm._FilterDatabase" localSheetId="1" hidden="1">Reit!$U$7:$W$7</definedName>
    <definedName name="_xlnm.Print_Titles" localSheetId="3">'1'!$1:$2</definedName>
    <definedName name="_xlnm.Print_Titles" localSheetId="13">'10'!$1:$2</definedName>
    <definedName name="_xlnm.Print_Titles" localSheetId="14">'11'!$1:$2</definedName>
    <definedName name="_xlnm.Print_Titles" localSheetId="15">'12'!$1:$2</definedName>
    <definedName name="_xlnm.Print_Titles" localSheetId="16">'13'!$1:$2</definedName>
    <definedName name="_xlnm.Print_Titles" localSheetId="17">'14'!$1:$2</definedName>
    <definedName name="_xlnm.Print_Titles" localSheetId="18">'15'!$1:$2</definedName>
    <definedName name="_xlnm.Print_Titles" localSheetId="4">'2'!$1:$2</definedName>
    <definedName name="_xlnm.Print_Titles" localSheetId="5">'3'!$1:$2</definedName>
    <definedName name="_xlnm.Print_Titles" localSheetId="7">'4'!$1:$2</definedName>
    <definedName name="_xlnm.Print_Titles" localSheetId="8">'5'!$1:$2</definedName>
    <definedName name="_xlnm.Print_Titles" localSheetId="9">'6'!$1:$2</definedName>
    <definedName name="_xlnm.Print_Titles" localSheetId="10">'7'!$1:$2</definedName>
    <definedName name="_xlnm.Print_Titles" localSheetId="11">'8'!$1:$2</definedName>
    <definedName name="_xlnm.Print_Titles" localSheetId="12">'9'!$1:$2</definedName>
    <definedName name="_xlnm.Print_Titles" localSheetId="2">A!$1:$2</definedName>
    <definedName name="_xlnm.Print_Titles" localSheetId="0">Kalend!$1:$2</definedName>
    <definedName name="_xlnm.Print_Titles" localSheetId="6">KJ!$1:$3</definedName>
    <definedName name="_xlnm.Print_Titles" localSheetId="20">M!$1:$2</definedName>
    <definedName name="_xlnm.Print_Titles" localSheetId="21">'M1'!$1:$2</definedName>
    <definedName name="_xlnm.Print_Titles" localSheetId="22">'M2'!$1:$2</definedName>
    <definedName name="_xlnm.Print_Titles" localSheetId="23">'M3'!$1:$2</definedName>
    <definedName name="_xlnm.Print_Titles" localSheetId="24">'M4'!$1:$2</definedName>
    <definedName name="_xlnm.Print_Titles" localSheetId="25">'M5'!$1:$2</definedName>
    <definedName name="_xlnm.Print_Titles" localSheetId="1">Reit!$1:$7</definedName>
    <definedName name="_xlnm.Print_Titles" localSheetId="26">Valem!$1:$7</definedName>
    <definedName name="_xlnm.Print_Titles" localSheetId="27">'Valem M'!$1:$2</definedName>
  </definedNames>
  <calcPr calcId="145621"/>
</workbook>
</file>

<file path=xl/calcChain.xml><?xml version="1.0" encoding="utf-8"?>
<calcChain xmlns="http://schemas.openxmlformats.org/spreadsheetml/2006/main">
  <c r="C10" i="21" l="1"/>
  <c r="C11" i="21"/>
  <c r="C12" i="21"/>
  <c r="C13" i="21"/>
  <c r="C14" i="21"/>
  <c r="C15" i="21"/>
  <c r="C16" i="21"/>
  <c r="C17" i="21"/>
  <c r="C18" i="21"/>
  <c r="C19" i="21"/>
  <c r="C9" i="21"/>
  <c r="D10" i="21"/>
  <c r="D11" i="21"/>
  <c r="D12" i="21"/>
  <c r="D13" i="21"/>
  <c r="D14" i="21"/>
  <c r="D15" i="21"/>
  <c r="D16" i="21"/>
  <c r="D17" i="21"/>
  <c r="D18" i="21"/>
  <c r="D19" i="21"/>
  <c r="D9" i="21"/>
  <c r="S1" i="15" l="1"/>
  <c r="O1" i="15"/>
  <c r="H1" i="27"/>
  <c r="F1" i="27"/>
  <c r="F1" i="26"/>
  <c r="D1" i="26"/>
  <c r="I1" i="25"/>
  <c r="G1" i="25"/>
  <c r="F1" i="24"/>
  <c r="D1" i="24"/>
  <c r="I1" i="23"/>
  <c r="G1" i="23"/>
  <c r="H1" i="21"/>
  <c r="F1" i="21"/>
  <c r="J1" i="20"/>
  <c r="H1" i="20"/>
  <c r="E1" i="19"/>
  <c r="C1" i="19"/>
  <c r="J1" i="18"/>
  <c r="H1" i="18"/>
  <c r="E1" i="17"/>
  <c r="C1" i="17"/>
  <c r="H1" i="16"/>
  <c r="F1" i="16"/>
  <c r="G1" i="14"/>
  <c r="E1" i="14"/>
  <c r="G1" i="13"/>
  <c r="E1" i="13"/>
  <c r="G1" i="12"/>
  <c r="E1" i="12"/>
  <c r="F1" i="11"/>
  <c r="D1" i="11"/>
  <c r="E1" i="10"/>
  <c r="C1" i="10"/>
  <c r="E1" i="9"/>
  <c r="C1" i="9"/>
  <c r="H1" i="7"/>
  <c r="F1" i="7"/>
  <c r="G1" i="6"/>
  <c r="E1" i="6"/>
  <c r="E1" i="5"/>
  <c r="C1" i="5"/>
  <c r="I1" i="4"/>
  <c r="G1" i="4"/>
  <c r="A1" i="27"/>
  <c r="A1" i="26"/>
  <c r="A1" i="25"/>
  <c r="A1" i="24"/>
  <c r="A1" i="23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7"/>
  <c r="A1" i="6"/>
  <c r="A1" i="5"/>
  <c r="A1" i="4"/>
  <c r="A4" i="4"/>
  <c r="A3" i="4"/>
  <c r="A2" i="4"/>
  <c r="K4" i="22"/>
  <c r="J4" i="22"/>
  <c r="I4" i="22"/>
  <c r="H4" i="22"/>
  <c r="G4" i="22"/>
  <c r="H4" i="8"/>
  <c r="G4" i="8"/>
  <c r="F4" i="8"/>
  <c r="S4" i="3"/>
  <c r="T4" i="3"/>
  <c r="R4" i="3"/>
  <c r="Q4" i="3"/>
  <c r="P4" i="3"/>
  <c r="O4" i="3"/>
  <c r="N4" i="3"/>
  <c r="M4" i="3"/>
  <c r="L4" i="3"/>
  <c r="K4" i="3"/>
  <c r="J4" i="3"/>
  <c r="I4" i="3"/>
  <c r="H4" i="3"/>
  <c r="G4" i="3"/>
  <c r="F4" i="3"/>
  <c r="N6" i="3"/>
  <c r="M6" i="3"/>
  <c r="L6" i="3"/>
  <c r="K6" i="3"/>
  <c r="J6" i="3"/>
  <c r="I6" i="3"/>
  <c r="H6" i="3"/>
  <c r="G6" i="3"/>
  <c r="F6" i="3"/>
  <c r="T6" i="3"/>
  <c r="S6" i="3"/>
  <c r="R6" i="3"/>
  <c r="Q6" i="3"/>
  <c r="P6" i="3"/>
  <c r="O6" i="3"/>
  <c r="D34" i="2"/>
  <c r="D33" i="2"/>
  <c r="D31" i="2"/>
  <c r="D30" i="2"/>
  <c r="D29" i="2"/>
  <c r="D28" i="2"/>
  <c r="D26" i="2"/>
  <c r="D25" i="2"/>
  <c r="D24" i="2"/>
  <c r="D23" i="2"/>
  <c r="D21" i="2"/>
  <c r="D20" i="2"/>
  <c r="D19" i="2"/>
  <c r="D18" i="2"/>
  <c r="D16" i="2"/>
  <c r="D15" i="2"/>
  <c r="D14" i="2"/>
  <c r="D13" i="2"/>
  <c r="D11" i="2"/>
  <c r="D10" i="2"/>
  <c r="D7" i="2"/>
  <c r="D8" i="2"/>
  <c r="D9" i="2"/>
  <c r="D6" i="2"/>
  <c r="D5" i="2"/>
  <c r="T5" i="3" l="1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K5" i="22" l="1"/>
  <c r="J5" i="22"/>
  <c r="I5" i="22"/>
  <c r="H5" i="22"/>
  <c r="G5" i="22"/>
  <c r="H5" i="8"/>
  <c r="G5" i="8"/>
  <c r="F5" i="8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I7" i="8"/>
  <c r="L7" i="22"/>
  <c r="J8" i="2"/>
  <c r="J10" i="2"/>
  <c r="K47" i="29"/>
  <c r="J47" i="29"/>
  <c r="I47" i="29"/>
  <c r="H47" i="29"/>
  <c r="G47" i="29"/>
  <c r="D45" i="29"/>
  <c r="C45" i="29"/>
  <c r="B45" i="29"/>
  <c r="A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C73" i="28"/>
  <c r="B73" i="28"/>
  <c r="A73" i="28"/>
  <c r="W72" i="28"/>
  <c r="V72" i="28"/>
  <c r="U72" i="28"/>
  <c r="E72" i="28" a="1"/>
  <c r="E72" i="28" s="1"/>
  <c r="W71" i="28"/>
  <c r="V71" i="28"/>
  <c r="U71" i="28"/>
  <c r="E71" i="28" a="1"/>
  <c r="E71" i="28" s="1"/>
  <c r="W70" i="28"/>
  <c r="V70" i="28"/>
  <c r="U70" i="28"/>
  <c r="E70" i="28" a="1"/>
  <c r="E70" i="28" s="1"/>
  <c r="W69" i="28"/>
  <c r="V69" i="28"/>
  <c r="U69" i="28"/>
  <c r="E69" i="28" a="1"/>
  <c r="E69" i="28" s="1"/>
  <c r="W68" i="28"/>
  <c r="V68" i="28"/>
  <c r="U68" i="28"/>
  <c r="E68" i="28" a="1"/>
  <c r="E68" i="28" s="1"/>
  <c r="W67" i="28"/>
  <c r="V67" i="28"/>
  <c r="U67" i="28"/>
  <c r="E67" i="28" a="1"/>
  <c r="E67" i="28" s="1"/>
  <c r="W66" i="28"/>
  <c r="V66" i="28"/>
  <c r="U66" i="28"/>
  <c r="E66" i="28" a="1"/>
  <c r="E66" i="28" s="1"/>
  <c r="W65" i="28"/>
  <c r="V65" i="28"/>
  <c r="U65" i="28"/>
  <c r="E65" i="28" a="1"/>
  <c r="E65" i="28" s="1"/>
  <c r="W64" i="28"/>
  <c r="V64" i="28"/>
  <c r="U64" i="28"/>
  <c r="E64" i="28" a="1"/>
  <c r="E64" i="28" s="1"/>
  <c r="W63" i="28"/>
  <c r="V63" i="28"/>
  <c r="U63" i="28"/>
  <c r="E63" i="28" a="1"/>
  <c r="E63" i="28" s="1"/>
  <c r="W62" i="28"/>
  <c r="V62" i="28"/>
  <c r="U62" i="28"/>
  <c r="E62" i="28" a="1"/>
  <c r="E62" i="28" s="1"/>
  <c r="W61" i="28"/>
  <c r="V61" i="28"/>
  <c r="U61" i="28"/>
  <c r="E61" i="28" a="1"/>
  <c r="E61" i="28" s="1"/>
  <c r="W60" i="28"/>
  <c r="V60" i="28"/>
  <c r="U60" i="28"/>
  <c r="E60" i="28" a="1"/>
  <c r="E60" i="28" s="1"/>
  <c r="W59" i="28"/>
  <c r="V59" i="28"/>
  <c r="U59" i="28"/>
  <c r="E59" i="28" a="1"/>
  <c r="E59" i="28" s="1"/>
  <c r="W58" i="28"/>
  <c r="V58" i="28"/>
  <c r="U58" i="28"/>
  <c r="E58" i="28" a="1"/>
  <c r="E58" i="28" s="1"/>
  <c r="W57" i="28"/>
  <c r="V57" i="28"/>
  <c r="U57" i="28"/>
  <c r="E57" i="28" a="1"/>
  <c r="E57" i="28" s="1"/>
  <c r="W56" i="28"/>
  <c r="V56" i="28"/>
  <c r="U56" i="28"/>
  <c r="E56" i="28" a="1"/>
  <c r="E56" i="28" s="1"/>
  <c r="W55" i="28"/>
  <c r="V55" i="28"/>
  <c r="U55" i="28"/>
  <c r="E55" i="28" a="1"/>
  <c r="E55" i="28" s="1"/>
  <c r="W54" i="28"/>
  <c r="V54" i="28"/>
  <c r="U54" i="28"/>
  <c r="E54" i="28" a="1"/>
  <c r="E54" i="28" s="1"/>
  <c r="W53" i="28"/>
  <c r="V53" i="28"/>
  <c r="U53" i="28"/>
  <c r="E53" i="28" a="1"/>
  <c r="E53" i="28" s="1"/>
  <c r="W52" i="28"/>
  <c r="V52" i="28"/>
  <c r="U52" i="28"/>
  <c r="E52" i="28" a="1"/>
  <c r="E52" i="28" s="1"/>
  <c r="W51" i="28"/>
  <c r="V51" i="28"/>
  <c r="U51" i="28"/>
  <c r="E51" i="28" a="1"/>
  <c r="E51" i="28" s="1"/>
  <c r="W50" i="28"/>
  <c r="V50" i="28"/>
  <c r="U50" i="28"/>
  <c r="E50" i="28" a="1"/>
  <c r="E50" i="28" s="1"/>
  <c r="W49" i="28"/>
  <c r="V49" i="28"/>
  <c r="U49" i="28"/>
  <c r="E49" i="28" a="1"/>
  <c r="E49" i="28" s="1"/>
  <c r="W48" i="28"/>
  <c r="V48" i="28"/>
  <c r="U48" i="28"/>
  <c r="E48" i="28" a="1"/>
  <c r="E48" i="28" s="1"/>
  <c r="W47" i="28"/>
  <c r="V47" i="28"/>
  <c r="U47" i="28"/>
  <c r="E47" i="28" a="1"/>
  <c r="E47" i="28" s="1"/>
  <c r="W46" i="28"/>
  <c r="V46" i="28"/>
  <c r="U46" i="28"/>
  <c r="E46" i="28" a="1"/>
  <c r="E46" i="28" s="1"/>
  <c r="W45" i="28"/>
  <c r="V45" i="28"/>
  <c r="U45" i="28"/>
  <c r="E45" i="28" a="1"/>
  <c r="E45" i="28" s="1"/>
  <c r="W44" i="28"/>
  <c r="V44" i="28"/>
  <c r="U44" i="28"/>
  <c r="E44" i="28" a="1"/>
  <c r="E44" i="28" s="1"/>
  <c r="W43" i="28"/>
  <c r="V43" i="28"/>
  <c r="U43" i="28"/>
  <c r="E43" i="28" a="1"/>
  <c r="E43" i="28" s="1"/>
  <c r="W42" i="28"/>
  <c r="V42" i="28"/>
  <c r="U42" i="28"/>
  <c r="E42" i="28" a="1"/>
  <c r="E42" i="28" s="1"/>
  <c r="W41" i="28"/>
  <c r="V41" i="28"/>
  <c r="U41" i="28"/>
  <c r="E41" i="28" a="1"/>
  <c r="E41" i="28" s="1"/>
  <c r="W40" i="28"/>
  <c r="V40" i="28"/>
  <c r="U40" i="28"/>
  <c r="E40" i="28" a="1"/>
  <c r="E40" i="28" s="1"/>
  <c r="W39" i="28"/>
  <c r="V39" i="28"/>
  <c r="U39" i="28"/>
  <c r="E39" i="28" a="1"/>
  <c r="E39" i="28" s="1"/>
  <c r="W38" i="28"/>
  <c r="V38" i="28"/>
  <c r="U38" i="28"/>
  <c r="E38" i="28" a="1"/>
  <c r="E38" i="28" s="1"/>
  <c r="W37" i="28"/>
  <c r="V37" i="28"/>
  <c r="U37" i="28"/>
  <c r="E37" i="28" a="1"/>
  <c r="E37" i="28" s="1"/>
  <c r="W36" i="28"/>
  <c r="V36" i="28"/>
  <c r="U36" i="28"/>
  <c r="E36" i="28" a="1"/>
  <c r="E36" i="28" s="1"/>
  <c r="W35" i="28"/>
  <c r="V35" i="28"/>
  <c r="U35" i="28"/>
  <c r="E35" i="28" a="1"/>
  <c r="E35" i="28" s="1"/>
  <c r="W34" i="28"/>
  <c r="V34" i="28"/>
  <c r="U34" i="28"/>
  <c r="E34" i="28" a="1"/>
  <c r="E34" i="28" s="1"/>
  <c r="W33" i="28"/>
  <c r="V33" i="28"/>
  <c r="U33" i="28"/>
  <c r="E33" i="28" a="1"/>
  <c r="E33" i="28" s="1"/>
  <c r="W32" i="28"/>
  <c r="V32" i="28"/>
  <c r="U32" i="28"/>
  <c r="E32" i="28" a="1"/>
  <c r="E32" i="28" s="1"/>
  <c r="W31" i="28"/>
  <c r="V31" i="28"/>
  <c r="U31" i="28"/>
  <c r="E31" i="28" a="1"/>
  <c r="E31" i="28" s="1"/>
  <c r="W30" i="28"/>
  <c r="V30" i="28"/>
  <c r="U30" i="28"/>
  <c r="E30" i="28" a="1"/>
  <c r="E30" i="28" s="1"/>
  <c r="W29" i="28"/>
  <c r="V29" i="28"/>
  <c r="U29" i="28"/>
  <c r="E29" i="28" a="1"/>
  <c r="E29" i="28" s="1"/>
  <c r="W28" i="28"/>
  <c r="V28" i="28"/>
  <c r="U28" i="28"/>
  <c r="E28" i="28" a="1"/>
  <c r="E28" i="28" s="1"/>
  <c r="W27" i="28"/>
  <c r="V27" i="28"/>
  <c r="U27" i="28"/>
  <c r="E27" i="28" a="1"/>
  <c r="E27" i="28" s="1"/>
  <c r="W26" i="28"/>
  <c r="V26" i="28"/>
  <c r="U26" i="28"/>
  <c r="E26" i="28" a="1"/>
  <c r="E26" i="28" s="1"/>
  <c r="W25" i="28"/>
  <c r="V25" i="28"/>
  <c r="U25" i="28"/>
  <c r="E25" i="28" a="1"/>
  <c r="E25" i="28" s="1"/>
  <c r="W24" i="28"/>
  <c r="V24" i="28"/>
  <c r="U24" i="28"/>
  <c r="E24" i="28" a="1"/>
  <c r="E24" i="28" s="1"/>
  <c r="W23" i="28"/>
  <c r="V23" i="28"/>
  <c r="U23" i="28"/>
  <c r="E23" i="28" a="1"/>
  <c r="E23" i="28" s="1"/>
  <c r="W22" i="28"/>
  <c r="V22" i="28"/>
  <c r="U22" i="28"/>
  <c r="E22" i="28" a="1"/>
  <c r="E22" i="28" s="1"/>
  <c r="W21" i="28"/>
  <c r="V21" i="28"/>
  <c r="U21" i="28"/>
  <c r="E21" i="28" a="1"/>
  <c r="E21" i="28" s="1"/>
  <c r="W20" i="28"/>
  <c r="V20" i="28"/>
  <c r="U20" i="28"/>
  <c r="E20" i="28" a="1"/>
  <c r="E20" i="28" s="1"/>
  <c r="W19" i="28"/>
  <c r="V19" i="28"/>
  <c r="U19" i="28"/>
  <c r="E19" i="28" a="1"/>
  <c r="E19" i="28" s="1"/>
  <c r="W18" i="28"/>
  <c r="V18" i="28"/>
  <c r="U18" i="28"/>
  <c r="E18" i="28" a="1"/>
  <c r="E18" i="28" s="1"/>
  <c r="W17" i="28"/>
  <c r="V17" i="28"/>
  <c r="U17" i="28"/>
  <c r="E17" i="28" a="1"/>
  <c r="E17" i="28" s="1"/>
  <c r="W16" i="28"/>
  <c r="V16" i="28"/>
  <c r="U16" i="28"/>
  <c r="E16" i="28" a="1"/>
  <c r="E16" i="28" s="1"/>
  <c r="W15" i="28"/>
  <c r="V15" i="28"/>
  <c r="U15" i="28"/>
  <c r="E15" i="28" a="1"/>
  <c r="E15" i="28" s="1"/>
  <c r="W14" i="28"/>
  <c r="V14" i="28"/>
  <c r="U14" i="28"/>
  <c r="E14" i="28" a="1"/>
  <c r="E14" i="28" s="1"/>
  <c r="W13" i="28"/>
  <c r="V13" i="28"/>
  <c r="U13" i="28"/>
  <c r="E13" i="28" a="1"/>
  <c r="E13" i="28" s="1"/>
  <c r="W12" i="28"/>
  <c r="V12" i="28"/>
  <c r="U12" i="28"/>
  <c r="E12" i="28" a="1"/>
  <c r="E12" i="28" s="1"/>
  <c r="W11" i="28"/>
  <c r="V11" i="28"/>
  <c r="U11" i="28"/>
  <c r="E11" i="28" a="1"/>
  <c r="E11" i="28" s="1"/>
  <c r="W10" i="28"/>
  <c r="V10" i="28"/>
  <c r="U10" i="28"/>
  <c r="E10" i="28" a="1"/>
  <c r="E10" i="28" s="1"/>
  <c r="W9" i="28"/>
  <c r="V9" i="28"/>
  <c r="U9" i="28"/>
  <c r="E9" i="28" a="1"/>
  <c r="E9" i="28" s="1"/>
  <c r="W8" i="28"/>
  <c r="V8" i="28"/>
  <c r="U8" i="28"/>
  <c r="E8" i="28" a="1"/>
  <c r="E8" i="28" s="1"/>
  <c r="A4" i="27"/>
  <c r="A3" i="27"/>
  <c r="A2" i="27"/>
  <c r="A4" i="26"/>
  <c r="A3" i="26"/>
  <c r="A2" i="26"/>
  <c r="A4" i="25"/>
  <c r="A3" i="25"/>
  <c r="A2" i="25"/>
  <c r="A4" i="24"/>
  <c r="A3" i="24"/>
  <c r="A2" i="24"/>
  <c r="A4" i="23"/>
  <c r="A3" i="23"/>
  <c r="A2" i="23"/>
  <c r="J46" i="22"/>
  <c r="I46" i="22"/>
  <c r="H46" i="22"/>
  <c r="G46" i="22"/>
  <c r="D46" i="22"/>
  <c r="C46" i="22"/>
  <c r="B46" i="22"/>
  <c r="N45" i="22"/>
  <c r="M45" i="22"/>
  <c r="N44" i="22"/>
  <c r="M44" i="22"/>
  <c r="N43" i="22"/>
  <c r="M43" i="22"/>
  <c r="F43" i="22"/>
  <c r="N42" i="22"/>
  <c r="M42" i="22"/>
  <c r="F42" i="22"/>
  <c r="N41" i="22"/>
  <c r="M41" i="22"/>
  <c r="N40" i="22"/>
  <c r="M40" i="22"/>
  <c r="F40" i="22"/>
  <c r="N39" i="22"/>
  <c r="M39" i="22"/>
  <c r="F39" i="22"/>
  <c r="N38" i="22"/>
  <c r="M38" i="22"/>
  <c r="N37" i="22"/>
  <c r="M37" i="22"/>
  <c r="N36" i="22"/>
  <c r="M36" i="22"/>
  <c r="F36" i="22"/>
  <c r="N35" i="22"/>
  <c r="M35" i="22"/>
  <c r="F35" i="22"/>
  <c r="N34" i="22"/>
  <c r="M34" i="22"/>
  <c r="N33" i="22"/>
  <c r="M33" i="22"/>
  <c r="N32" i="22"/>
  <c r="M32" i="22"/>
  <c r="F32" i="22"/>
  <c r="N31" i="22"/>
  <c r="M31" i="22"/>
  <c r="F31" i="22"/>
  <c r="N30" i="22"/>
  <c r="M30" i="22"/>
  <c r="N29" i="22"/>
  <c r="M29" i="22"/>
  <c r="N28" i="22"/>
  <c r="M28" i="22"/>
  <c r="N27" i="22"/>
  <c r="M27" i="22"/>
  <c r="N26" i="22"/>
  <c r="M26" i="22"/>
  <c r="N25" i="22"/>
  <c r="M25" i="22"/>
  <c r="N24" i="22"/>
  <c r="M24" i="22"/>
  <c r="N23" i="22"/>
  <c r="M23" i="22"/>
  <c r="N22" i="22"/>
  <c r="M22" i="22"/>
  <c r="F22" i="22"/>
  <c r="N21" i="22"/>
  <c r="M21" i="22"/>
  <c r="N20" i="22"/>
  <c r="M20" i="22"/>
  <c r="N19" i="22"/>
  <c r="M19" i="22"/>
  <c r="N18" i="22"/>
  <c r="M18" i="22"/>
  <c r="N17" i="22"/>
  <c r="M17" i="22"/>
  <c r="N16" i="22"/>
  <c r="M16" i="22"/>
  <c r="N15" i="22"/>
  <c r="M15" i="22"/>
  <c r="N14" i="22"/>
  <c r="M14" i="22"/>
  <c r="N13" i="22"/>
  <c r="M13" i="22"/>
  <c r="N12" i="22"/>
  <c r="M12" i="22"/>
  <c r="N11" i="22"/>
  <c r="M11" i="22"/>
  <c r="N10" i="22"/>
  <c r="M10" i="22"/>
  <c r="F10" i="22"/>
  <c r="N9" i="22"/>
  <c r="M9" i="22"/>
  <c r="N8" i="22"/>
  <c r="M8" i="22"/>
  <c r="N7" i="22"/>
  <c r="M7" i="22"/>
  <c r="M46" i="22" s="1"/>
  <c r="A4" i="21"/>
  <c r="A3" i="21"/>
  <c r="A2" i="21"/>
  <c r="A4" i="20"/>
  <c r="A3" i="20"/>
  <c r="A2" i="20"/>
  <c r="A4" i="19"/>
  <c r="A3" i="19"/>
  <c r="A2" i="19"/>
  <c r="A4" i="18"/>
  <c r="A3" i="18"/>
  <c r="A2" i="18"/>
  <c r="A4" i="17"/>
  <c r="A3" i="17"/>
  <c r="A2" i="17"/>
  <c r="A4" i="16"/>
  <c r="A3" i="16"/>
  <c r="A2" i="16"/>
  <c r="W49" i="15"/>
  <c r="W48" i="15"/>
  <c r="W46" i="15"/>
  <c r="W45" i="15"/>
  <c r="W43" i="15"/>
  <c r="W42" i="15"/>
  <c r="W41" i="15"/>
  <c r="W40" i="15"/>
  <c r="W38" i="15"/>
  <c r="W37" i="15"/>
  <c r="W36" i="15"/>
  <c r="W35" i="15"/>
  <c r="W34" i="15"/>
  <c r="W33" i="15"/>
  <c r="W32" i="15"/>
  <c r="W31" i="15"/>
  <c r="W29" i="15"/>
  <c r="W28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9" i="15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H41" i="8"/>
  <c r="G41" i="8"/>
  <c r="F41" i="8"/>
  <c r="C41" i="8"/>
  <c r="B41" i="8"/>
  <c r="A41" i="8"/>
  <c r="K40" i="8"/>
  <c r="J40" i="8"/>
  <c r="E40" i="8"/>
  <c r="K39" i="8"/>
  <c r="J39" i="8"/>
  <c r="E39" i="8"/>
  <c r="K38" i="8"/>
  <c r="J38" i="8"/>
  <c r="E38" i="8"/>
  <c r="K37" i="8"/>
  <c r="J37" i="8"/>
  <c r="E37" i="8"/>
  <c r="K36" i="8"/>
  <c r="J36" i="8"/>
  <c r="E36" i="8"/>
  <c r="K35" i="8"/>
  <c r="J35" i="8"/>
  <c r="E35" i="8"/>
  <c r="K34" i="8"/>
  <c r="J34" i="8"/>
  <c r="E34" i="8"/>
  <c r="K33" i="8"/>
  <c r="J33" i="8"/>
  <c r="E33" i="8"/>
  <c r="K32" i="8"/>
  <c r="J32" i="8"/>
  <c r="E32" i="8"/>
  <c r="K31" i="8"/>
  <c r="J31" i="8"/>
  <c r="E31" i="8"/>
  <c r="K30" i="8"/>
  <c r="J30" i="8"/>
  <c r="E30" i="8"/>
  <c r="K29" i="8"/>
  <c r="J29" i="8"/>
  <c r="E29" i="8"/>
  <c r="K28" i="8"/>
  <c r="J28" i="8"/>
  <c r="E28" i="8"/>
  <c r="K27" i="8"/>
  <c r="J27" i="8"/>
  <c r="E27" i="8"/>
  <c r="K26" i="8"/>
  <c r="J26" i="8"/>
  <c r="E26" i="8"/>
  <c r="K25" i="8"/>
  <c r="J25" i="8"/>
  <c r="E25" i="8"/>
  <c r="K24" i="8"/>
  <c r="J24" i="8"/>
  <c r="E24" i="8"/>
  <c r="K23" i="8"/>
  <c r="J23" i="8"/>
  <c r="E23" i="8"/>
  <c r="K22" i="8"/>
  <c r="J22" i="8"/>
  <c r="E22" i="8"/>
  <c r="K21" i="8"/>
  <c r="J21" i="8"/>
  <c r="E21" i="8"/>
  <c r="K20" i="8"/>
  <c r="J20" i="8"/>
  <c r="E20" i="8"/>
  <c r="K19" i="8"/>
  <c r="J19" i="8"/>
  <c r="E19" i="8"/>
  <c r="K18" i="8"/>
  <c r="J18" i="8"/>
  <c r="E18" i="8"/>
  <c r="K17" i="8"/>
  <c r="J17" i="8"/>
  <c r="E17" i="8"/>
  <c r="K16" i="8"/>
  <c r="J16" i="8"/>
  <c r="E16" i="8"/>
  <c r="K15" i="8"/>
  <c r="J15" i="8"/>
  <c r="E15" i="8"/>
  <c r="K14" i="8"/>
  <c r="J14" i="8"/>
  <c r="E14" i="8"/>
  <c r="K13" i="8"/>
  <c r="J13" i="8"/>
  <c r="E13" i="8"/>
  <c r="K12" i="8"/>
  <c r="J12" i="8"/>
  <c r="E12" i="8"/>
  <c r="K11" i="8"/>
  <c r="J11" i="8"/>
  <c r="E11" i="8"/>
  <c r="K10" i="8"/>
  <c r="J10" i="8"/>
  <c r="E10" i="8"/>
  <c r="K9" i="8"/>
  <c r="J9" i="8"/>
  <c r="E9" i="8"/>
  <c r="K8" i="8"/>
  <c r="J8" i="8"/>
  <c r="E8" i="8"/>
  <c r="K7" i="8"/>
  <c r="K41" i="8" s="1"/>
  <c r="J7" i="8"/>
  <c r="J41" i="8" s="1"/>
  <c r="E7" i="8"/>
  <c r="A4" i="7"/>
  <c r="A3" i="7"/>
  <c r="A2" i="7"/>
  <c r="A4" i="6"/>
  <c r="A3" i="6"/>
  <c r="A2" i="6"/>
  <c r="A4" i="5"/>
  <c r="A3" i="5"/>
  <c r="A2" i="5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C73" i="3"/>
  <c r="B73" i="3"/>
  <c r="A73" i="3"/>
  <c r="W72" i="3"/>
  <c r="V72" i="3"/>
  <c r="U72" i="3"/>
  <c r="W71" i="3"/>
  <c r="V71" i="3"/>
  <c r="U71" i="3"/>
  <c r="W70" i="3"/>
  <c r="V70" i="3"/>
  <c r="U70" i="3"/>
  <c r="W69" i="3"/>
  <c r="V69" i="3"/>
  <c r="U69" i="3"/>
  <c r="W68" i="3"/>
  <c r="V68" i="3"/>
  <c r="U68" i="3"/>
  <c r="W67" i="3"/>
  <c r="V67" i="3"/>
  <c r="U67" i="3"/>
  <c r="W66" i="3"/>
  <c r="V66" i="3"/>
  <c r="U66" i="3"/>
  <c r="W65" i="3"/>
  <c r="V65" i="3"/>
  <c r="U65" i="3"/>
  <c r="W64" i="3"/>
  <c r="V64" i="3"/>
  <c r="U64" i="3"/>
  <c r="W63" i="3"/>
  <c r="V63" i="3"/>
  <c r="U63" i="3"/>
  <c r="W62" i="3"/>
  <c r="V62" i="3"/>
  <c r="U62" i="3"/>
  <c r="W61" i="3"/>
  <c r="V61" i="3"/>
  <c r="U61" i="3"/>
  <c r="W60" i="3"/>
  <c r="V60" i="3"/>
  <c r="U60" i="3"/>
  <c r="W59" i="3"/>
  <c r="V59" i="3"/>
  <c r="U59" i="3"/>
  <c r="W58" i="3"/>
  <c r="V58" i="3"/>
  <c r="U58" i="3"/>
  <c r="W57" i="3"/>
  <c r="V57" i="3"/>
  <c r="U57" i="3"/>
  <c r="W56" i="3"/>
  <c r="V56" i="3"/>
  <c r="U56" i="3"/>
  <c r="W55" i="3"/>
  <c r="V55" i="3"/>
  <c r="U55" i="3"/>
  <c r="W54" i="3"/>
  <c r="V54" i="3"/>
  <c r="U54" i="3"/>
  <c r="W53" i="3"/>
  <c r="V53" i="3"/>
  <c r="U53" i="3"/>
  <c r="W52" i="3"/>
  <c r="V52" i="3"/>
  <c r="U52" i="3"/>
  <c r="W51" i="3"/>
  <c r="V51" i="3"/>
  <c r="U51" i="3"/>
  <c r="W50" i="3"/>
  <c r="V50" i="3"/>
  <c r="U50" i="3"/>
  <c r="W49" i="3"/>
  <c r="V49" i="3"/>
  <c r="U49" i="3"/>
  <c r="W48" i="3"/>
  <c r="V48" i="3"/>
  <c r="U48" i="3"/>
  <c r="W47" i="3"/>
  <c r="V47" i="3"/>
  <c r="U47" i="3"/>
  <c r="W46" i="3"/>
  <c r="V46" i="3"/>
  <c r="U46" i="3"/>
  <c r="W45" i="3"/>
  <c r="V45" i="3"/>
  <c r="U45" i="3"/>
  <c r="W44" i="3"/>
  <c r="V44" i="3"/>
  <c r="U44" i="3"/>
  <c r="W43" i="3"/>
  <c r="V43" i="3"/>
  <c r="U43" i="3"/>
  <c r="W42" i="3"/>
  <c r="V42" i="3"/>
  <c r="U42" i="3"/>
  <c r="W41" i="3"/>
  <c r="V41" i="3"/>
  <c r="U41" i="3"/>
  <c r="W40" i="3"/>
  <c r="V40" i="3"/>
  <c r="U40" i="3"/>
  <c r="W39" i="3"/>
  <c r="V39" i="3"/>
  <c r="U39" i="3"/>
  <c r="W38" i="3"/>
  <c r="V38" i="3"/>
  <c r="U38" i="3"/>
  <c r="W37" i="3"/>
  <c r="V37" i="3"/>
  <c r="U37" i="3"/>
  <c r="W36" i="3"/>
  <c r="V36" i="3"/>
  <c r="U36" i="3"/>
  <c r="W35" i="3"/>
  <c r="V35" i="3"/>
  <c r="U35" i="3"/>
  <c r="W34" i="3"/>
  <c r="V34" i="3"/>
  <c r="U34" i="3"/>
  <c r="W33" i="3"/>
  <c r="V33" i="3"/>
  <c r="U33" i="3"/>
  <c r="W32" i="3"/>
  <c r="V32" i="3"/>
  <c r="U32" i="3"/>
  <c r="W31" i="3"/>
  <c r="V31" i="3"/>
  <c r="U31" i="3"/>
  <c r="W30" i="3"/>
  <c r="V30" i="3"/>
  <c r="U30" i="3"/>
  <c r="W29" i="3"/>
  <c r="V29" i="3"/>
  <c r="U29" i="3"/>
  <c r="W28" i="3"/>
  <c r="V28" i="3"/>
  <c r="U28" i="3"/>
  <c r="W27" i="3"/>
  <c r="V27" i="3"/>
  <c r="U27" i="3"/>
  <c r="W26" i="3"/>
  <c r="V26" i="3"/>
  <c r="U26" i="3"/>
  <c r="W25" i="3"/>
  <c r="V25" i="3"/>
  <c r="U25" i="3"/>
  <c r="W24" i="3"/>
  <c r="V24" i="3"/>
  <c r="U24" i="3"/>
  <c r="W23" i="3"/>
  <c r="V23" i="3"/>
  <c r="U23" i="3"/>
  <c r="W22" i="3"/>
  <c r="V22" i="3"/>
  <c r="U22" i="3"/>
  <c r="W21" i="3"/>
  <c r="V21" i="3"/>
  <c r="U21" i="3"/>
  <c r="W20" i="3"/>
  <c r="V20" i="3"/>
  <c r="U20" i="3"/>
  <c r="W19" i="3"/>
  <c r="V19" i="3"/>
  <c r="U19" i="3"/>
  <c r="W18" i="3"/>
  <c r="V18" i="3"/>
  <c r="U18" i="3"/>
  <c r="W17" i="3"/>
  <c r="V17" i="3"/>
  <c r="U17" i="3"/>
  <c r="W16" i="3"/>
  <c r="V16" i="3"/>
  <c r="U16" i="3"/>
  <c r="W15" i="3"/>
  <c r="V15" i="3"/>
  <c r="U15" i="3"/>
  <c r="W14" i="3"/>
  <c r="V14" i="3"/>
  <c r="U14" i="3"/>
  <c r="W13" i="3"/>
  <c r="V13" i="3"/>
  <c r="U13" i="3"/>
  <c r="W12" i="3"/>
  <c r="V12" i="3"/>
  <c r="U12" i="3"/>
  <c r="W11" i="3"/>
  <c r="V11" i="3"/>
  <c r="U11" i="3"/>
  <c r="W10" i="3"/>
  <c r="V10" i="3"/>
  <c r="U10" i="3"/>
  <c r="W9" i="3"/>
  <c r="V9" i="3"/>
  <c r="U9" i="3"/>
  <c r="W8" i="3"/>
  <c r="W73" i="3"/>
  <c r="V8" i="3"/>
  <c r="V73" i="3"/>
  <c r="U8" i="3"/>
  <c r="N46" i="22" l="1"/>
</calcChain>
</file>

<file path=xl/comments1.xml><?xml version="1.0" encoding="utf-8"?>
<comments xmlns="http://schemas.openxmlformats.org/spreadsheetml/2006/main">
  <authors>
    <author>Author</author>
  </authors>
  <commentList>
    <comment ref="S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D16" authorId="0">
      <text>
        <r>
          <rPr>
            <b/>
            <sz val="8"/>
            <color indexed="81"/>
            <rFont val="Tahoma"/>
            <family val="2"/>
            <charset val="186"/>
          </rPr>
          <t>Aasta uustulnuk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W25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37" authorId="0">
      <text>
        <r>
          <rPr>
            <b/>
            <sz val="8"/>
            <color indexed="81"/>
            <rFont val="Tahoma"/>
            <family val="2"/>
            <charset val="186"/>
          </rPr>
          <t>Protokollis oli 32 punkti</t>
        </r>
      </text>
    </comment>
    <comment ref="W38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A41" authorId="0">
      <text>
        <r>
          <rPr>
            <b/>
            <sz val="8"/>
            <color indexed="81"/>
            <rFont val="Tahoma"/>
            <family val="2"/>
            <charset val="186"/>
          </rPr>
          <t>1 ja 3 on vahetuses. 
4 peab kohtuma 1-ga ja 
2 peab kohtuma 3-ga</t>
        </r>
      </text>
    </comment>
    <comment ref="A43" authorId="0">
      <text>
        <r>
          <rPr>
            <b/>
            <sz val="8"/>
            <color indexed="81"/>
            <rFont val="Tahoma"/>
            <family val="2"/>
            <charset val="186"/>
          </rPr>
          <t>1 ja 3 on vahetuses. 
4 peab kohtuma 1-ga ja 
2 peab kohtuma 3-ga</t>
        </r>
      </text>
    </comment>
    <comment ref="W45" authorId="0">
      <text>
        <r>
          <rPr>
            <b/>
            <sz val="8"/>
            <color indexed="81"/>
            <rFont val="Tahoma"/>
            <family val="2"/>
            <charset val="186"/>
          </rPr>
          <t>Protokollis oli 15 punkti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K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D6" authorId="0">
      <text>
        <r>
          <rPr>
            <b/>
            <sz val="8"/>
            <color indexed="81"/>
            <rFont val="Tahoma"/>
            <family val="2"/>
            <charset val="186"/>
          </rPr>
          <t>Kohalikud mängijad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T1" authorId="0">
      <text>
        <r>
          <rPr>
            <b/>
            <sz val="8"/>
            <color indexed="81"/>
            <rFont val="Tahoma"/>
            <family val="2"/>
            <charset val="186"/>
          </rPr>
          <t>Koht - Punkte
  1 - 40
  2 - 34
  3 - 30
  4 - 26
  5 - 24
  6 - 22
  7 - 20
  8 - 18
  9 - 16
10 - 14
11 - 12
12 - 10
13 -   8
14 -   6
15 -   4
16 -   2
17.. - 1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186"/>
          </rPr>
          <t>See valem liidab kokku 4 paremat tulemust igast mänguliigist</t>
        </r>
      </text>
    </comment>
    <comment ref="U9" authorId="0">
      <text>
        <r>
          <rPr>
            <b/>
            <sz val="8"/>
            <color indexed="81"/>
            <rFont val="Tahoma"/>
            <family val="2"/>
            <charset val="186"/>
          </rPr>
          <t>Nende 3e viimase veeru valemid ei loenda nulle ja tühjasid ruutusid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186"/>
          </rPr>
          <t>Et ei näitaks nulle, kasutan selles veerus vormingut Custom: 0;-0;;@</t>
        </r>
      </text>
    </comment>
    <comment ref="U10" authorId="0">
      <text>
        <r>
          <rPr>
            <b/>
            <sz val="8"/>
            <color indexed="81"/>
            <rFont val="Tahoma"/>
            <family val="2"/>
            <charset val="186"/>
          </rPr>
          <t>Et ei näitaks nulle, kasutan nendes 3es viimases veerus vormingut Custom: 0;-0;;@</t>
        </r>
      </text>
    </comment>
    <comment ref="F75" authorId="0">
      <text>
        <r>
          <rPr>
            <b/>
            <sz val="8"/>
            <color indexed="81"/>
            <rFont val="Tahoma"/>
            <family val="2"/>
            <charset val="186"/>
          </rPr>
          <t>Selle rea valemid ei loenda nulle ja tühjasid ruutusid</t>
        </r>
      </text>
    </comment>
    <comment ref="G75" authorId="0">
      <text>
        <r>
          <rPr>
            <b/>
            <sz val="8"/>
            <color indexed="81"/>
            <rFont val="Tahoma"/>
            <family val="2"/>
            <charset val="186"/>
          </rPr>
          <t>Et ei näitaks nulle, kasutan selles reas vormingut Custom: 0;-0;;@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K1" authorId="0">
      <text>
        <r>
          <rPr>
            <b/>
            <sz val="8"/>
            <color indexed="81"/>
            <rFont val="Tahoma"/>
            <family val="2"/>
            <charset val="186"/>
          </rPr>
          <t>Koht - Punkte
  1 - 40
  2 - 34
  3 - 30
  4 - 26
  5 - 24
  6 - 22
  7 - 20
  8 - 18
  9 - 16
10 - 14
11 - 12
12 - 10
13 -   8
14 -   6
15 -   4
16 -   2
17.. - 1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186"/>
          </rPr>
          <t>See valem liidab kokku 1 parema tulemuse igast mänguliigist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186"/>
          </rPr>
          <t>Et ei näitaks nulle, kasutan selles veerus vormingut Custom: 0;-0;;@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186"/>
          </rPr>
          <t>Selle rea valemid ei loenda nulle ja tühjasid ruutusid</t>
        </r>
      </text>
    </comment>
    <comment ref="H47" authorId="0">
      <text>
        <r>
          <rPr>
            <b/>
            <sz val="8"/>
            <color indexed="81"/>
            <rFont val="Tahoma"/>
            <family val="2"/>
            <charset val="186"/>
          </rPr>
          <t>Et ei näitaks nulle, kasutan selles reas vormingut Custom: 0;-0;;@</t>
        </r>
      </text>
    </comment>
  </commentList>
</comments>
</file>

<file path=xl/sharedStrings.xml><?xml version="1.0" encoding="utf-8"?>
<sst xmlns="http://schemas.openxmlformats.org/spreadsheetml/2006/main" count="3521" uniqueCount="581">
  <si>
    <t xml:space="preserve">IDA-VIRUMAA PETANGIKALENDER 2013 </t>
  </si>
  <si>
    <r>
      <rPr>
        <b/>
        <sz val="10"/>
        <rFont val="Arial"/>
        <family val="2"/>
        <charset val="186"/>
      </rPr>
      <t>Kuupäev</t>
    </r>
  </si>
  <si>
    <r>
      <rPr>
        <b/>
        <sz val="10"/>
        <rFont val="Arial"/>
        <family val="2"/>
        <charset val="186"/>
      </rPr>
      <t>Aeg</t>
    </r>
  </si>
  <si>
    <r>
      <rPr>
        <b/>
        <sz val="10"/>
        <rFont val="Arial"/>
        <family val="2"/>
        <charset val="186"/>
      </rPr>
      <t>Võistlus</t>
    </r>
  </si>
  <si>
    <r>
      <rPr>
        <b/>
        <sz val="10"/>
        <rFont val="Arial"/>
        <family val="2"/>
        <charset val="186"/>
      </rPr>
      <t>Mänguviis</t>
    </r>
  </si>
  <si>
    <r>
      <rPr>
        <b/>
        <sz val="10"/>
        <rFont val="Arial"/>
        <family val="2"/>
        <charset val="186"/>
      </rPr>
      <t>Toimumiskoht</t>
    </r>
  </si>
  <si>
    <r>
      <rPr>
        <b/>
        <sz val="10"/>
        <rFont val="Arial"/>
        <family val="2"/>
        <charset val="186"/>
      </rPr>
      <t>Korraldaja</t>
    </r>
  </si>
  <si>
    <r>
      <rPr>
        <b/>
        <sz val="10"/>
        <rFont val="Arial"/>
        <family val="2"/>
        <charset val="186"/>
      </rPr>
      <t>Tasu</t>
    </r>
  </si>
  <si>
    <t>Osal</t>
  </si>
  <si>
    <r>
      <rPr>
        <b/>
        <sz val="10"/>
        <color indexed="23"/>
        <rFont val="Arial"/>
        <family val="2"/>
        <charset val="186"/>
      </rPr>
      <t>Mai 2013</t>
    </r>
  </si>
  <si>
    <r>
      <rPr>
        <sz val="10"/>
        <rFont val="Arial"/>
        <family val="2"/>
        <charset val="186"/>
      </rPr>
      <t>K, 01.05.2013</t>
    </r>
  </si>
  <si>
    <r>
      <rPr>
        <sz val="10"/>
        <rFont val="Arial"/>
        <family val="2"/>
        <charset val="186"/>
      </rPr>
      <t>11:00</t>
    </r>
  </si>
  <si>
    <r>
      <rPr>
        <sz val="10"/>
        <rFont val="Arial"/>
        <family val="2"/>
        <charset val="186"/>
      </rPr>
      <t>Välishooaja avavõistlus</t>
    </r>
  </si>
  <si>
    <t>Üksik</t>
  </si>
  <si>
    <r>
      <rPr>
        <sz val="10"/>
        <rFont val="Arial"/>
        <family val="2"/>
        <charset val="186"/>
      </rPr>
      <t>K-Järve, Järve Gümnaasiumi staadion</t>
    </r>
  </si>
  <si>
    <t>K-Järve SHK, Ivar Viljaste</t>
  </si>
  <si>
    <t xml:space="preserve"> </t>
  </si>
  <si>
    <r>
      <rPr>
        <b/>
        <sz val="10"/>
        <rFont val="Arial"/>
        <family val="2"/>
        <charset val="186"/>
      </rPr>
      <t>P, 12.05.2013</t>
    </r>
  </si>
  <si>
    <r>
      <rPr>
        <b/>
        <sz val="10"/>
        <rFont val="Arial"/>
        <family val="2"/>
        <charset val="186"/>
      </rPr>
      <t>11:00</t>
    </r>
  </si>
  <si>
    <t>K-Järve KV 1. etapp</t>
  </si>
  <si>
    <r>
      <rPr>
        <b/>
        <sz val="10"/>
        <rFont val="Arial"/>
        <family val="2"/>
        <charset val="186"/>
      </rPr>
      <t>Trio</t>
    </r>
  </si>
  <si>
    <r>
      <rPr>
        <b/>
        <sz val="10"/>
        <rFont val="Arial"/>
        <family val="2"/>
        <charset val="186"/>
      </rPr>
      <t>K-Järve, Järve Gümnaasiumi staadion</t>
    </r>
  </si>
  <si>
    <r>
      <rPr>
        <b/>
        <sz val="10"/>
        <rFont val="Arial"/>
        <family val="2"/>
        <charset val="186"/>
      </rPr>
      <t>T, 14.05.2013</t>
    </r>
  </si>
  <si>
    <r>
      <rPr>
        <b/>
        <sz val="10"/>
        <rFont val="Arial"/>
        <family val="2"/>
        <charset val="186"/>
      </rPr>
      <t>17:30</t>
    </r>
  </si>
  <si>
    <t>K-Järve KV 2. etapp</t>
  </si>
  <si>
    <t>Duo</t>
  </si>
  <si>
    <r>
      <rPr>
        <sz val="10"/>
        <rFont val="Arial"/>
        <family val="2"/>
        <charset val="186"/>
      </rPr>
      <t>L, 18.05.2013</t>
    </r>
  </si>
  <si>
    <r>
      <rPr>
        <sz val="10"/>
        <rFont val="Arial"/>
        <family val="2"/>
        <charset val="186"/>
      </rPr>
      <t>Jõhvi, Neptun</t>
    </r>
  </si>
  <si>
    <r>
      <rPr>
        <sz val="10"/>
        <rFont val="Arial"/>
        <family val="2"/>
        <charset val="186"/>
      </rPr>
      <t>P, 19.05.2013</t>
    </r>
  </si>
  <si>
    <r>
      <rPr>
        <sz val="10"/>
        <rFont val="Arial"/>
        <family val="2"/>
        <charset val="186"/>
      </rPr>
      <t>Eesti reitinguvõistlus</t>
    </r>
  </si>
  <si>
    <r>
      <rPr>
        <sz val="10"/>
        <rFont val="Arial"/>
        <family val="2"/>
        <charset val="186"/>
      </rPr>
      <t>Trio</t>
    </r>
  </si>
  <si>
    <r>
      <rPr>
        <sz val="10"/>
        <rFont val="Arial"/>
        <family val="2"/>
        <charset val="186"/>
      </rPr>
      <t>N, 23.05.2013</t>
    </r>
  </si>
  <si>
    <r>
      <rPr>
        <sz val="10"/>
        <rFont val="Arial"/>
        <family val="2"/>
        <charset val="186"/>
      </rPr>
      <t>18:00</t>
    </r>
  </si>
  <si>
    <t>Mäetaguse Põhikooli staadion</t>
  </si>
  <si>
    <t>Mäetaguse SK</t>
  </si>
  <si>
    <r>
      <rPr>
        <b/>
        <sz val="10"/>
        <rFont val="Arial"/>
        <family val="2"/>
        <charset val="186"/>
      </rPr>
      <t>T, 28.05.2013</t>
    </r>
  </si>
  <si>
    <t>K-Järve KV 3. etapp</t>
  </si>
  <si>
    <r>
      <rPr>
        <b/>
        <sz val="10"/>
        <color indexed="23"/>
        <rFont val="Arial"/>
        <family val="2"/>
        <charset val="186"/>
      </rPr>
      <t>Juuni 2013</t>
    </r>
  </si>
  <si>
    <r>
      <rPr>
        <b/>
        <sz val="10"/>
        <rFont val="Arial"/>
        <family val="2"/>
        <charset val="186"/>
      </rPr>
      <t>T, 11.06.2013</t>
    </r>
  </si>
  <si>
    <r>
      <rPr>
        <b/>
        <sz val="10"/>
        <rFont val="Arial"/>
        <family val="2"/>
        <charset val="186"/>
      </rPr>
      <t>Jõhvi, Neptun</t>
    </r>
  </si>
  <si>
    <t>LTK Üks-Teist, Tõnu Kapper</t>
  </si>
  <si>
    <r>
      <rPr>
        <b/>
        <sz val="10"/>
        <rFont val="Arial"/>
        <family val="2"/>
        <charset val="186"/>
      </rPr>
      <t>P, 16.06.2013</t>
    </r>
  </si>
  <si>
    <t>K-Nõmme MV</t>
  </si>
  <si>
    <t>K-Nõmme Kaevanduspark</t>
  </si>
  <si>
    <r>
      <rPr>
        <b/>
        <sz val="10"/>
        <rFont val="Arial"/>
        <family val="2"/>
        <charset val="186"/>
      </rPr>
      <t>K-Nõmme SK</t>
    </r>
  </si>
  <si>
    <r>
      <rPr>
        <sz val="10"/>
        <rFont val="Arial"/>
        <family val="2"/>
        <charset val="186"/>
      </rPr>
      <t>N, 20.06.2013</t>
    </r>
  </si>
  <si>
    <r>
      <rPr>
        <sz val="10"/>
        <rFont val="Arial"/>
        <family val="2"/>
        <charset val="186"/>
      </rPr>
      <t>Mäetaguse Põhikooli staadion</t>
    </r>
  </si>
  <si>
    <r>
      <rPr>
        <sz val="10"/>
        <rFont val="Arial"/>
        <family val="2"/>
        <charset val="186"/>
      </rPr>
      <t>Mäetaguse SK</t>
    </r>
  </si>
  <si>
    <r>
      <rPr>
        <b/>
        <sz val="10"/>
        <rFont val="Arial"/>
        <family val="2"/>
        <charset val="186"/>
      </rPr>
      <t>L, 22.06.2013</t>
    </r>
  </si>
  <si>
    <t>Saka, Saka Cliff Hotel &amp; SPA</t>
  </si>
  <si>
    <r>
      <rPr>
        <b/>
        <sz val="10"/>
        <rFont val="Arial"/>
        <family val="2"/>
        <charset val="186"/>
      </rPr>
      <t>Kohtla vald</t>
    </r>
  </si>
  <si>
    <r>
      <rPr>
        <b/>
        <sz val="10"/>
        <color indexed="23"/>
        <rFont val="Arial"/>
        <family val="2"/>
        <charset val="186"/>
      </rPr>
      <t>Juuli 2013</t>
    </r>
  </si>
  <si>
    <r>
      <rPr>
        <b/>
        <sz val="10"/>
        <rFont val="Arial"/>
        <family val="2"/>
        <charset val="186"/>
      </rPr>
      <t>T, 02.07.2013</t>
    </r>
  </si>
  <si>
    <r>
      <rPr>
        <b/>
        <sz val="10"/>
        <rFont val="Arial"/>
        <family val="2"/>
        <charset val="186"/>
      </rPr>
      <t>18:00</t>
    </r>
  </si>
  <si>
    <r>
      <rPr>
        <sz val="10"/>
        <rFont val="Arial"/>
        <family val="2"/>
        <charset val="186"/>
      </rPr>
      <t>L, 13.07.2013</t>
    </r>
  </si>
  <si>
    <r>
      <rPr>
        <b/>
        <sz val="10"/>
        <rFont val="Arial"/>
        <family val="2"/>
        <charset val="186"/>
      </rPr>
      <t>P, 14.07.2013</t>
    </r>
  </si>
  <si>
    <t>Voka staadion</t>
  </si>
  <si>
    <r>
      <rPr>
        <b/>
        <sz val="10"/>
        <rFont val="Arial"/>
        <family val="2"/>
        <charset val="186"/>
      </rPr>
      <t>Toila vald</t>
    </r>
  </si>
  <si>
    <r>
      <rPr>
        <b/>
        <sz val="10"/>
        <rFont val="Arial"/>
        <family val="2"/>
        <charset val="186"/>
      </rPr>
      <t>T, 23.07.2013</t>
    </r>
  </si>
  <si>
    <t>K-Järve MV</t>
  </si>
  <si>
    <r>
      <rPr>
        <b/>
        <sz val="10"/>
        <color indexed="23"/>
        <rFont val="Arial"/>
        <family val="2"/>
        <charset val="186"/>
      </rPr>
      <t>August 2013</t>
    </r>
  </si>
  <si>
    <r>
      <rPr>
        <b/>
        <sz val="10"/>
        <rFont val="Arial"/>
        <family val="2"/>
        <charset val="186"/>
      </rPr>
      <t>T, 06.08.2013</t>
    </r>
  </si>
  <si>
    <r>
      <rPr>
        <b/>
        <sz val="10"/>
        <rFont val="Arial"/>
        <family val="2"/>
        <charset val="186"/>
      </rPr>
      <t>Tulistamine</t>
    </r>
  </si>
  <si>
    <r>
      <rPr>
        <b/>
        <sz val="10"/>
        <rFont val="Arial"/>
        <family val="2"/>
        <charset val="186"/>
      </rPr>
      <t>T, 13.08.2013</t>
    </r>
  </si>
  <si>
    <r>
      <rPr>
        <b/>
        <sz val="10"/>
        <rFont val="Arial"/>
        <family val="2"/>
        <charset val="186"/>
      </rPr>
      <t>Kurtna</t>
    </r>
  </si>
  <si>
    <t>Laadur, Hillar Neiland</t>
  </si>
  <si>
    <r>
      <rPr>
        <b/>
        <sz val="10"/>
        <rFont val="Arial"/>
        <family val="2"/>
        <charset val="186"/>
      </rPr>
      <t>T, 20.08.2013</t>
    </r>
  </si>
  <si>
    <r>
      <rPr>
        <b/>
        <sz val="10"/>
        <rFont val="Arial"/>
        <family val="2"/>
        <charset val="186"/>
      </rPr>
      <t>Ahtme Gümnaasiumi staadion</t>
    </r>
  </si>
  <si>
    <t>T, 27.08.2013</t>
  </si>
  <si>
    <r>
      <rPr>
        <b/>
        <sz val="10"/>
        <color indexed="23"/>
        <rFont val="Arial"/>
        <family val="2"/>
        <charset val="186"/>
      </rPr>
      <t>September 2013</t>
    </r>
  </si>
  <si>
    <r>
      <rPr>
        <b/>
        <sz val="10"/>
        <rFont val="Arial"/>
        <family val="2"/>
        <charset val="186"/>
      </rPr>
      <t>P, 08.09.2013</t>
    </r>
  </si>
  <si>
    <r>
      <rPr>
        <b/>
        <sz val="10"/>
        <rFont val="Arial"/>
        <family val="2"/>
        <charset val="186"/>
      </rPr>
      <t>10:00</t>
    </r>
  </si>
  <si>
    <r>
      <rPr>
        <b/>
        <sz val="10"/>
        <rFont val="Arial"/>
        <family val="2"/>
        <charset val="186"/>
      </rPr>
      <t>T, 10.09.2013</t>
    </r>
  </si>
  <si>
    <r>
      <rPr>
        <b/>
        <sz val="10"/>
        <rFont val="Arial"/>
        <family val="2"/>
        <charset val="186"/>
      </rPr>
      <t>Mäetaguse MV (alagrupid)</t>
    </r>
  </si>
  <si>
    <r>
      <rPr>
        <b/>
        <sz val="10"/>
        <rFont val="Arial"/>
        <family val="2"/>
        <charset val="186"/>
      </rPr>
      <t>Mäetaguse Põhikooli staadion</t>
    </r>
  </si>
  <si>
    <r>
      <rPr>
        <b/>
        <sz val="10"/>
        <rFont val="Arial"/>
        <family val="2"/>
        <charset val="186"/>
      </rPr>
      <t>Mäetaguse SK</t>
    </r>
  </si>
  <si>
    <r>
      <rPr>
        <b/>
        <sz val="10"/>
        <rFont val="Arial"/>
        <family val="2"/>
        <charset val="186"/>
      </rPr>
      <t>N, 12.09.2013</t>
    </r>
  </si>
  <si>
    <r>
      <rPr>
        <b/>
        <sz val="10"/>
        <rFont val="Arial"/>
        <family val="2"/>
        <charset val="186"/>
      </rPr>
      <t>Mäetaguse MV (play-off)</t>
    </r>
  </si>
  <si>
    <r>
      <rPr>
        <b/>
        <sz val="10"/>
        <rFont val="Arial"/>
        <family val="2"/>
        <charset val="186"/>
      </rPr>
      <t>P, 22.09.2013</t>
    </r>
  </si>
  <si>
    <r>
      <rPr>
        <b/>
        <sz val="10"/>
        <color indexed="23"/>
        <rFont val="Arial"/>
        <family val="2"/>
        <charset val="186"/>
      </rPr>
      <t>Oktoober 2013</t>
    </r>
  </si>
  <si>
    <r>
      <rPr>
        <sz val="10"/>
        <rFont val="Arial"/>
        <family val="2"/>
        <charset val="186"/>
      </rPr>
      <t>L, 05.10.2013</t>
    </r>
  </si>
  <si>
    <r>
      <rPr>
        <sz val="10"/>
        <rFont val="Arial"/>
        <family val="2"/>
        <charset val="186"/>
      </rPr>
      <t>10:00</t>
    </r>
  </si>
  <si>
    <t>L, 12.10.2013</t>
  </si>
  <si>
    <r>
      <rPr>
        <sz val="10"/>
        <rFont val="Arial"/>
        <family val="2"/>
        <charset val="186"/>
      </rPr>
      <t>12:00</t>
    </r>
  </si>
  <si>
    <r>
      <rPr>
        <sz val="10"/>
        <rFont val="Arial"/>
        <family val="2"/>
        <charset val="186"/>
      </rPr>
      <t>Hooaja lõpetamine (pliks-plaks)</t>
    </r>
  </si>
  <si>
    <t>Voka staadion ja spordihoone</t>
  </si>
  <si>
    <t>Arvesse läheb 15st võistlusest 12 tulemust (4 üksikmängu, sh tulistamine + 4 duot + 4 triot)</t>
  </si>
  <si>
    <t>Eesti reitingusarja võistlused on kollase taustaga</t>
  </si>
  <si>
    <t>IDA-VIRUMAA PETANGIREITING 2013</t>
  </si>
  <si>
    <t>Kuld</t>
  </si>
  <si>
    <t>Hõbe</t>
  </si>
  <si>
    <t>Pronks</t>
  </si>
  <si>
    <t>K-Järve 12. KV 1. etapp</t>
  </si>
  <si>
    <t>K-Järve 12. KV 2. etapp</t>
  </si>
  <si>
    <t>K-Järve 12. KV 3. etapp</t>
  </si>
  <si>
    <t>Jõhvi 11. MV</t>
  </si>
  <si>
    <t>Kohtla valla MV (Sakal)</t>
  </si>
  <si>
    <t>Jõhvi 13. MV</t>
  </si>
  <si>
    <t>K-Järve 14. MV</t>
  </si>
  <si>
    <t>K-Järve 12. MV (Ahtmes)</t>
  </si>
  <si>
    <t>Mäetaguse MV</t>
  </si>
  <si>
    <t>Osaletud võistlusi</t>
  </si>
  <si>
    <t>Medaleid</t>
  </si>
  <si>
    <t>Võite</t>
  </si>
  <si>
    <t>12.05</t>
  </si>
  <si>
    <t>14.05</t>
  </si>
  <si>
    <t>28.05</t>
  </si>
  <si>
    <t>11.06</t>
  </si>
  <si>
    <t>16.06</t>
  </si>
  <si>
    <t>22.06</t>
  </si>
  <si>
    <t>02.07</t>
  </si>
  <si>
    <t>14.07</t>
  </si>
  <si>
    <t>23.07</t>
  </si>
  <si>
    <t>06.08</t>
  </si>
  <si>
    <t>13.08</t>
  </si>
  <si>
    <t>20.08</t>
  </si>
  <si>
    <t>08.09</t>
  </si>
  <si>
    <t>10.09 12.09</t>
  </si>
  <si>
    <t>22.09</t>
  </si>
  <si>
    <t>N</t>
  </si>
  <si>
    <t>J</t>
  </si>
  <si>
    <t>Nimi</t>
  </si>
  <si>
    <t>K</t>
  </si>
  <si>
    <t>***</t>
  </si>
  <si>
    <t>**</t>
  </si>
  <si>
    <t>*</t>
  </si>
  <si>
    <t>TUL</t>
  </si>
  <si>
    <t>Ivar Viljaste</t>
  </si>
  <si>
    <t xml:space="preserve">  </t>
  </si>
  <si>
    <t>Hillar Neiland</t>
  </si>
  <si>
    <t>Elmo Lageda</t>
  </si>
  <si>
    <t>Matti Vinni</t>
  </si>
  <si>
    <t>Mait Metsla</t>
  </si>
  <si>
    <t>Sirje Viljaste</t>
  </si>
  <si>
    <t>Enno Konsa</t>
  </si>
  <si>
    <t>Tõnu Piik</t>
  </si>
  <si>
    <t>Ülo Piik</t>
  </si>
  <si>
    <t>Tõnu Kapper</t>
  </si>
  <si>
    <t>Kristo Viljaste</t>
  </si>
  <si>
    <t>Pjotr Nikkar</t>
  </si>
  <si>
    <t>Johannes Neiland</t>
  </si>
  <si>
    <t>Jaan Sepp</t>
  </si>
  <si>
    <t>Vladimir Ogneštšikov</t>
  </si>
  <si>
    <t>Lemmit Toomra</t>
  </si>
  <si>
    <t>Oskar Sepp</t>
  </si>
  <si>
    <t>Argo Sepp</t>
  </si>
  <si>
    <t>Aarne Välja</t>
  </si>
  <si>
    <t>Karla Purgats</t>
  </si>
  <si>
    <t>Artjom Kolkin</t>
  </si>
  <si>
    <t>Viktor Fjodorov</t>
  </si>
  <si>
    <t>Andrei Grintšak</t>
  </si>
  <si>
    <t>Vadim Tihhonjuk</t>
  </si>
  <si>
    <t>Tõnis Anton</t>
  </si>
  <si>
    <t>Andres Veski</t>
  </si>
  <si>
    <t>Tõnis Neiland</t>
  </si>
  <si>
    <t>Svetlana Sobolko</t>
  </si>
  <si>
    <t>Tanel Vähk</t>
  </si>
  <si>
    <t>Tarmo Müür</t>
  </si>
  <si>
    <t>Klavdia Piik</t>
  </si>
  <si>
    <t>Daniil Alekankin</t>
  </si>
  <si>
    <t>Hugo Müüdla</t>
  </si>
  <si>
    <t>Emil Murzajev</t>
  </si>
  <si>
    <t>Tõnu Kortel</t>
  </si>
  <si>
    <t>Hristo Neiland</t>
  </si>
  <si>
    <t>Joana Neiland</t>
  </si>
  <si>
    <t>Jaan Rooden</t>
  </si>
  <si>
    <t>Kristel Tihhonjuk</t>
  </si>
  <si>
    <t>Imbi-Indi Deljantintšuk</t>
  </si>
  <si>
    <t>Anna Romanenko</t>
  </si>
  <si>
    <t>Oleg Popov</t>
  </si>
  <si>
    <t>Paavel Vähk</t>
  </si>
  <si>
    <t>Veronika Männima</t>
  </si>
  <si>
    <t>Eve Müüdla</t>
  </si>
  <si>
    <t>German Adamson</t>
  </si>
  <si>
    <t>Boriss Klubov</t>
  </si>
  <si>
    <t>German Terehhov</t>
  </si>
  <si>
    <t>Maksim Maksimov</t>
  </si>
  <si>
    <t>Ainar Saatman</t>
  </si>
  <si>
    <t>Taavi Toomel</t>
  </si>
  <si>
    <t>Tanel Saatman</t>
  </si>
  <si>
    <t>Lana Tihhonjuk</t>
  </si>
  <si>
    <t>Marko Rooden</t>
  </si>
  <si>
    <t>Mikk Rooden</t>
  </si>
  <si>
    <t>Janek Tarto</t>
  </si>
  <si>
    <t>Aleks Valdur</t>
  </si>
  <si>
    <t>Ülari Tasa</t>
  </si>
  <si>
    <t>Meelis Luud</t>
  </si>
  <si>
    <t>Aleksandr Männima</t>
  </si>
  <si>
    <t>Anton Sviderski</t>
  </si>
  <si>
    <t>Maido Rooden</t>
  </si>
  <si>
    <t>Oleg Kurotškin</t>
  </si>
  <si>
    <t>Oleg Rõndenkov</t>
  </si>
  <si>
    <t>Toomas Tedrekull</t>
  </si>
  <si>
    <t>Osalejaid</t>
  </si>
  <si>
    <t>Võistkondi</t>
  </si>
  <si>
    <t xml:space="preserve">Rasvases trükis on aasta uustulnuka tiitli kandidaadid (mängijad, kes pole kolmel eelmisel </t>
  </si>
  <si>
    <t>aastal mahtunud reitingus 30 parema hulka)</t>
  </si>
  <si>
    <t xml:space="preserve">2013 aasta uustulnukaks ei saa kandideerida: </t>
  </si>
  <si>
    <t>Aigi Orro</t>
  </si>
  <si>
    <t xml:space="preserve">Airi Kruusma </t>
  </si>
  <si>
    <t>Andrei Jõgi</t>
  </si>
  <si>
    <t xml:space="preserve">Tõnu Kortel </t>
  </si>
  <si>
    <t xml:space="preserve">Rene Kundla </t>
  </si>
  <si>
    <t>Rutt Voldek</t>
  </si>
  <si>
    <t>Kalle Orro</t>
  </si>
  <si>
    <t>Andrei Grintsak</t>
  </si>
  <si>
    <t>Juhan Neiland</t>
  </si>
  <si>
    <t>A</t>
  </si>
  <si>
    <t>V-K</t>
  </si>
  <si>
    <t>Argo Sepp, Jaan Sepp, Oskar Sepp</t>
  </si>
  <si>
    <t>1-2</t>
  </si>
  <si>
    <t>IV</t>
  </si>
  <si>
    <t>Anna Romanenko, Tarmo Müür, Tõnu Kortel</t>
  </si>
  <si>
    <t>2-1</t>
  </si>
  <si>
    <t>I</t>
  </si>
  <si>
    <t>Elmo Lageda, Tõnu Kapper, Vladimir Ogneštšikov</t>
  </si>
  <si>
    <t>II</t>
  </si>
  <si>
    <t>Enno Konsa, Joana Neiland, Johannes Neiland, Lemmit Toomra</t>
  </si>
  <si>
    <t>III</t>
  </si>
  <si>
    <t>B</t>
  </si>
  <si>
    <t>Ivar Viljaste, Kristo Viljaste, Sirje Viljaste</t>
  </si>
  <si>
    <t>3-0</t>
  </si>
  <si>
    <t>Aarne Välja, Andres Veski, Svetlana Sobolko</t>
  </si>
  <si>
    <t>0-3</t>
  </si>
  <si>
    <t>German Terehhov, Tõnu Piik, Ülo Piik</t>
  </si>
  <si>
    <t>Mait Metsla, Matti Vinni, Pjotr Nikkar</t>
  </si>
  <si>
    <t>1. voor</t>
  </si>
  <si>
    <t>1-4</t>
  </si>
  <si>
    <t>2-3</t>
  </si>
  <si>
    <t>2. voor</t>
  </si>
  <si>
    <t>1-3</t>
  </si>
  <si>
    <t>2-4</t>
  </si>
  <si>
    <t>3. voor</t>
  </si>
  <si>
    <t>3-4</t>
  </si>
  <si>
    <t>A1</t>
  </si>
  <si>
    <t>B2</t>
  </si>
  <si>
    <t>B1</t>
  </si>
  <si>
    <t>I koht</t>
  </si>
  <si>
    <t>A2</t>
  </si>
  <si>
    <t>II koht</t>
  </si>
  <si>
    <t>III koht</t>
  </si>
  <si>
    <t>4. koht</t>
  </si>
  <si>
    <t>A3</t>
  </si>
  <si>
    <t>B4</t>
  </si>
  <si>
    <t>B3</t>
  </si>
  <si>
    <t>5. koht</t>
  </si>
  <si>
    <t>A4</t>
  </si>
  <si>
    <t>6. koht</t>
  </si>
  <si>
    <t>7. koht</t>
  </si>
  <si>
    <t>8. koht</t>
  </si>
  <si>
    <t>Artjom Kolkin, Tõnis Anton</t>
  </si>
  <si>
    <t>Oskar Sepp, Tõnu Kapper</t>
  </si>
  <si>
    <t>Enno Konsa, Lemmit Toomra</t>
  </si>
  <si>
    <t>Andrei Grintšak, Emil Murzajev</t>
  </si>
  <si>
    <t>Argo Sepp, Jaan Sepp</t>
  </si>
  <si>
    <t>Ivar Viljaste, Sirje Viljaste</t>
  </si>
  <si>
    <t>Tõnu Piik, Ülo Piik</t>
  </si>
  <si>
    <t>Elmo Lageda, Vladimir Ogneštšikov</t>
  </si>
  <si>
    <t>C</t>
  </si>
  <si>
    <t>Hillar Neiland, Tarmo Müür</t>
  </si>
  <si>
    <t>Mait Metsla, Matti Vinni</t>
  </si>
  <si>
    <t>Aarne Välja, Pjotr Nikkar</t>
  </si>
  <si>
    <t>Johannes Neiland, Viktor Fjodorov</t>
  </si>
  <si>
    <t>1–3 koht</t>
  </si>
  <si>
    <t>0-2</t>
  </si>
  <si>
    <t>2-0</t>
  </si>
  <si>
    <t>4–6 koht</t>
  </si>
  <si>
    <t>1-1</t>
  </si>
  <si>
    <t>7–9 koht</t>
  </si>
  <si>
    <t>10–12 koht</t>
  </si>
  <si>
    <t>A-puul</t>
  </si>
  <si>
    <t>1-4, 2-3</t>
  </si>
  <si>
    <t>Võitjad</t>
  </si>
  <si>
    <t>Kaotajad</t>
  </si>
  <si>
    <t>VK-KV</t>
  </si>
  <si>
    <t>Koht</t>
  </si>
  <si>
    <t>E-puul</t>
  </si>
  <si>
    <t>B-puul</t>
  </si>
  <si>
    <t>F-puul</t>
  </si>
  <si>
    <t>C-puul</t>
  </si>
  <si>
    <t>G-puul</t>
  </si>
  <si>
    <t>D-puul</t>
  </si>
  <si>
    <t>H-puul</t>
  </si>
  <si>
    <t>1 - 4 koht</t>
  </si>
  <si>
    <t>D1</t>
  </si>
  <si>
    <t>C2</t>
  </si>
  <si>
    <t>E1</t>
  </si>
  <si>
    <t>F2</t>
  </si>
  <si>
    <t>H1</t>
  </si>
  <si>
    <t>G2</t>
  </si>
  <si>
    <t>G1</t>
  </si>
  <si>
    <t>H2</t>
  </si>
  <si>
    <t>F1</t>
  </si>
  <si>
    <t>E2</t>
  </si>
  <si>
    <t>C1</t>
  </si>
  <si>
    <t>D2</t>
  </si>
  <si>
    <t>5 - 8 koht</t>
  </si>
  <si>
    <t>7. - 8. koht</t>
  </si>
  <si>
    <t>9 - 16 koht</t>
  </si>
  <si>
    <t>9. koht</t>
  </si>
  <si>
    <t>10. koht</t>
  </si>
  <si>
    <t>-</t>
  </si>
  <si>
    <t>11. koht</t>
  </si>
  <si>
    <t>12. koht</t>
  </si>
  <si>
    <t>13. koht</t>
  </si>
  <si>
    <t>14. koht</t>
  </si>
  <si>
    <t>15. koht</t>
  </si>
  <si>
    <t>16. koht</t>
  </si>
  <si>
    <t>17 - 25 koht</t>
  </si>
  <si>
    <t>E3</t>
  </si>
  <si>
    <t>H3</t>
  </si>
  <si>
    <t>D3</t>
  </si>
  <si>
    <t>C3</t>
  </si>
  <si>
    <t>17. koht</t>
  </si>
  <si>
    <t>G3</t>
  </si>
  <si>
    <t>F3</t>
  </si>
  <si>
    <t>18. koht</t>
  </si>
  <si>
    <t>19. koht</t>
  </si>
  <si>
    <t>20. koht</t>
  </si>
  <si>
    <t>21. koht</t>
  </si>
  <si>
    <t>22. - 25. koht</t>
  </si>
  <si>
    <t>7 - 8</t>
  </si>
  <si>
    <t>22 - 25</t>
  </si>
  <si>
    <t>Kolme etapi tulemused liidetakse kokku</t>
  </si>
  <si>
    <t>Artjom Kolkin, Tõnis Anton, Viktor Fjodorov</t>
  </si>
  <si>
    <t>Hillar Neiland, Hugo Müüdla, Karla Purgats</t>
  </si>
  <si>
    <t>Klavdia Piik, Tõnu Piik, Ülo Piik</t>
  </si>
  <si>
    <t>Paavel Vähk, Tanel Vähk, Tõnis Neiland</t>
  </si>
  <si>
    <t>Enno Konsa, Johannes Neiland, Lemmit Toomra</t>
  </si>
  <si>
    <t>1-0</t>
  </si>
  <si>
    <t>Andrei Grintšak, Artjom Kolkin, Daniil Alekankin, Viktor Fjodorov</t>
  </si>
  <si>
    <t>Hillar Neiland, Karla Purgats, Tanel Vähk</t>
  </si>
  <si>
    <t>1 - 2 koht</t>
  </si>
  <si>
    <t>Andrei Grintšak, Daniil Alekankin</t>
  </si>
  <si>
    <t>Jaan Rooden, Tõnu Kapper</t>
  </si>
  <si>
    <t>Artjom Kolkin, Oleg Popov</t>
  </si>
  <si>
    <t>Marko Rooden, Mikk Rooden</t>
  </si>
  <si>
    <t>Johannes Neiland, Lemmit Toomra</t>
  </si>
  <si>
    <t>Hillar Neiland, Tanel Vähk</t>
  </si>
  <si>
    <t>Klavdia Piik, Tõnu Kortel</t>
  </si>
  <si>
    <t>Andres Veski, Svetlana Sobolko</t>
  </si>
  <si>
    <t>Vadim Tihhonjuk, Viktor Fjodorov</t>
  </si>
  <si>
    <t>3 - 4 koht</t>
  </si>
  <si>
    <t>13 - 16 koht</t>
  </si>
  <si>
    <t>9 - 12 koht</t>
  </si>
  <si>
    <t>7 - 8 koht</t>
  </si>
  <si>
    <t>5 - 6 koht</t>
  </si>
  <si>
    <t>Johannes Neiland, Tõnu Kapper</t>
  </si>
  <si>
    <t>Jaan Sepp, Oskar Sepp</t>
  </si>
  <si>
    <t>Emil Murzajev, Tõnis Anton</t>
  </si>
  <si>
    <t>Argo Sepp, Klavdia Piik</t>
  </si>
  <si>
    <t>D</t>
  </si>
  <si>
    <t>Karla Purgats, Kristo Viljaste</t>
  </si>
  <si>
    <t>Hristo Neiland, Tõnis Neiland</t>
  </si>
  <si>
    <t>1 - 8 koht</t>
  </si>
  <si>
    <t>D4</t>
  </si>
  <si>
    <t>C4</t>
  </si>
  <si>
    <t>Plussring</t>
  </si>
  <si>
    <t>9; 13</t>
  </si>
  <si>
    <t>-Miinusringi võitja</t>
  </si>
  <si>
    <t>13; 10</t>
  </si>
  <si>
    <t>Miinusring</t>
  </si>
  <si>
    <t>AA</t>
  </si>
  <si>
    <t xml:space="preserve">4. </t>
  </si>
  <si>
    <t xml:space="preserve">III </t>
  </si>
  <si>
    <t xml:space="preserve">  ---&gt;  finaali</t>
  </si>
  <si>
    <t>BB</t>
  </si>
  <si>
    <t>17 - 24 koht</t>
  </si>
  <si>
    <t>22. koht</t>
  </si>
  <si>
    <t>23. koht</t>
  </si>
  <si>
    <t>24. koht</t>
  </si>
  <si>
    <t>25 - 32 koht</t>
  </si>
  <si>
    <t>25. koht</t>
  </si>
  <si>
    <t>26. koht</t>
  </si>
  <si>
    <r>
      <rPr>
        <b/>
        <sz val="10"/>
        <color indexed="8"/>
        <rFont val="Arial"/>
        <family val="2"/>
        <charset val="186"/>
      </rPr>
      <t>Parim naine:</t>
    </r>
    <r>
      <rPr>
        <sz val="10"/>
        <color indexed="8"/>
        <rFont val="Arial"/>
        <family val="2"/>
        <charset val="186"/>
      </rPr>
      <t xml:space="preserve"> Imbi-Indi Deljantintšuk</t>
    </r>
  </si>
  <si>
    <r>
      <rPr>
        <b/>
        <sz val="10"/>
        <color indexed="8"/>
        <rFont val="Arial"/>
        <family val="2"/>
        <charset val="186"/>
      </rPr>
      <t>Parim noor:</t>
    </r>
    <r>
      <rPr>
        <sz val="10"/>
        <color indexed="8"/>
        <rFont val="Arial"/>
        <family val="2"/>
        <charset val="186"/>
      </rPr>
      <t xml:space="preserve"> Oskar Sepp</t>
    </r>
  </si>
  <si>
    <t>Kohalike paremusjärjestus:</t>
  </si>
  <si>
    <t>1. Janek Tarto</t>
  </si>
  <si>
    <t>2. Johannes Neiland</t>
  </si>
  <si>
    <t>3. Meelis Luud</t>
  </si>
  <si>
    <t>4. Oleg Rõndenkov</t>
  </si>
  <si>
    <t>5. Toomas Tedrekull</t>
  </si>
  <si>
    <t>Argo Sepp, Imbi-Indi Deljantintšuk</t>
  </si>
  <si>
    <t>Joana Neiland, Johannes Neiland</t>
  </si>
  <si>
    <t>Maksim Maksimov, Vadim Tihhonjuk</t>
  </si>
  <si>
    <t>Andrei Grintšak, Karla Purgats</t>
  </si>
  <si>
    <t>Tõnis Anton, Viktor Fjodorov</t>
  </si>
  <si>
    <t>Hillar Neiland, Kristo Viljaste</t>
  </si>
  <si>
    <t>9 - 13 koht</t>
  </si>
  <si>
    <t>11-12. koht</t>
  </si>
  <si>
    <r>
      <t>Koht</t>
    </r>
    <r>
      <rPr>
        <sz val="10"/>
        <color indexed="8"/>
        <rFont val="Arial"/>
        <family val="2"/>
        <charset val="186"/>
      </rPr>
      <t>/edasi</t>
    </r>
  </si>
  <si>
    <t>EELVOOR</t>
  </si>
  <si>
    <t>edasi 5-6</t>
  </si>
  <si>
    <t>15-16</t>
  </si>
  <si>
    <t>edasi 3</t>
  </si>
  <si>
    <t xml:space="preserve"> 9-10</t>
  </si>
  <si>
    <t>edasi 4</t>
  </si>
  <si>
    <t>edasi 8</t>
  </si>
  <si>
    <t>edasi 2</t>
  </si>
  <si>
    <t>edasi 7</t>
  </si>
  <si>
    <t>17-18</t>
  </si>
  <si>
    <t xml:space="preserve"> 12-13</t>
  </si>
  <si>
    <t>edasi 1</t>
  </si>
  <si>
    <t xml:space="preserve">Maksim Maksimov </t>
  </si>
  <si>
    <t>ÜMBERVISKED</t>
  </si>
  <si>
    <t>edasi 6</t>
  </si>
  <si>
    <t>edasi 5</t>
  </si>
  <si>
    <t>VEERANDFINAALID</t>
  </si>
  <si>
    <t xml:space="preserve">edasi 3 </t>
  </si>
  <si>
    <t>POOLFINAALID</t>
  </si>
  <si>
    <t>finaali</t>
  </si>
  <si>
    <t>pronksi</t>
  </si>
  <si>
    <t>PRONKSIMÄNG</t>
  </si>
  <si>
    <t>FINAAL</t>
  </si>
  <si>
    <t>Andrei Grintšak, Tõnis Anton</t>
  </si>
  <si>
    <t>Aleks Valdur, Ülari Tasa</t>
  </si>
  <si>
    <t>Boriss Klubov, Elmo Lageda</t>
  </si>
  <si>
    <t>Johannes Neiland, Karla Purgats</t>
  </si>
  <si>
    <t>Ivar Viljaste, Kristo Viljaste</t>
  </si>
  <si>
    <t>3-1</t>
  </si>
  <si>
    <t>Artjom Kolkin, Viktor Fjodorov</t>
  </si>
  <si>
    <t>Hillar Neiland, Tõnis Neiland</t>
  </si>
  <si>
    <t>Aleksandr Männima, Veronika Männima</t>
  </si>
  <si>
    <t>Kristel Tihhonjuk, Vadim Tihhonjuk</t>
  </si>
  <si>
    <t>13–15 koht</t>
  </si>
  <si>
    <t>Elmo Lageda, Tõnu Piik, Ülo Piik</t>
  </si>
  <si>
    <t>Eve Müüdla, Hugo Müüdla, Tõnu Kapper</t>
  </si>
  <si>
    <t>Artjom Kolkin, Lana Tihhonjuk, Tõnis Anton</t>
  </si>
  <si>
    <t>V</t>
  </si>
  <si>
    <t>Aarne Välja, Andres Veski, Veronika Männima</t>
  </si>
  <si>
    <t>2-2</t>
  </si>
  <si>
    <t>1-5</t>
  </si>
  <si>
    <t>4-5</t>
  </si>
  <si>
    <t>2-5</t>
  </si>
  <si>
    <t>4. voor</t>
  </si>
  <si>
    <t>3-5</t>
  </si>
  <si>
    <t>5. voor</t>
  </si>
  <si>
    <t>Hillar Neiland, Jaan Sepp, Oskar Sepp</t>
  </si>
  <si>
    <t>Andrei Grintšak, Vadim Tihhonjuk, Viktor Fjodorov</t>
  </si>
  <si>
    <t>A5</t>
  </si>
  <si>
    <t>4-0</t>
  </si>
  <si>
    <t>4-1</t>
  </si>
  <si>
    <t>VI</t>
  </si>
  <si>
    <t>0-5</t>
  </si>
  <si>
    <t>3-2</t>
  </si>
  <si>
    <t>5-0</t>
  </si>
  <si>
    <t>3-6</t>
  </si>
  <si>
    <t>2-6</t>
  </si>
  <si>
    <t>4-6</t>
  </si>
  <si>
    <t>1-6</t>
  </si>
  <si>
    <t>5-6</t>
  </si>
  <si>
    <t>17 - 23 koht</t>
  </si>
  <si>
    <t>D6</t>
  </si>
  <si>
    <t>B5</t>
  </si>
  <si>
    <t>C6</t>
  </si>
  <si>
    <t>C5</t>
  </si>
  <si>
    <t>B6</t>
  </si>
  <si>
    <t>D5</t>
  </si>
  <si>
    <t>A6</t>
  </si>
  <si>
    <t>Ainar Saatman, Taavi Toomel, Tanel Saatman</t>
  </si>
  <si>
    <t>Hillar Neiland, Karla Purgats, Tarmo Müür</t>
  </si>
  <si>
    <t>Argo Sepp, Imbi-Indi Deljantintšuk, Jaan Sepp, Oskar Sepp</t>
  </si>
  <si>
    <t>Artjom Kolkin, Tõnu Kapper, Vadim Tihhonjuk</t>
  </si>
  <si>
    <t>Andrei Grintšak, Daniil Alekankin, German Adamson</t>
  </si>
  <si>
    <t>1–4 koht</t>
  </si>
  <si>
    <t>5–8 koht</t>
  </si>
  <si>
    <t>Andrei Grintšak, Daniil Alekankin, German Adamsson</t>
  </si>
  <si>
    <t>E</t>
  </si>
  <si>
    <t>F</t>
  </si>
  <si>
    <t>G</t>
  </si>
  <si>
    <t>17 - 22</t>
  </si>
  <si>
    <t>Kokku</t>
  </si>
  <si>
    <t>Enno Konsa, Johannes Neiland</t>
  </si>
  <si>
    <t>Tarmo Müür, Tõnu Piik</t>
  </si>
  <si>
    <t>Klavdia Piik, Pjotr Nikkar</t>
  </si>
  <si>
    <t>Andrei Grintšak, Matti Vinni</t>
  </si>
  <si>
    <t>Ivar Viljaste, Elmo Lageda</t>
  </si>
  <si>
    <t>German Terehhov, Lemmit Toomra</t>
  </si>
  <si>
    <t>Boriss Klubov, Urmas Koddo</t>
  </si>
  <si>
    <t>Daniil Alekankin, Meelis Luud</t>
  </si>
  <si>
    <t>Mait Metsla, Vladimir Ogneštšikov</t>
  </si>
  <si>
    <t>Hillar Neiland, Karla Purgats</t>
  </si>
  <si>
    <t>Sirje Viljaste, Ülo Piik</t>
  </si>
  <si>
    <t>MÄETAGUSE KV 2013</t>
  </si>
  <si>
    <t>Arvesse läheb 5st võistlusest 3 tulemust (üksikmäng + duo + trio)</t>
  </si>
  <si>
    <t>Puudu on osa  5. etapi tulemusi</t>
  </si>
  <si>
    <t>Rohelise taustaga on üldarvestuse kohad, mis on kindlasti teada</t>
  </si>
  <si>
    <t>7/8/9/10</t>
  </si>
  <si>
    <t xml:space="preserve">Andres Veski </t>
  </si>
  <si>
    <t>7/8</t>
  </si>
  <si>
    <t>72/74</t>
  </si>
  <si>
    <t>8/10</t>
  </si>
  <si>
    <t>7/8/9</t>
  </si>
  <si>
    <t>68/70/74</t>
  </si>
  <si>
    <t>8/10/14</t>
  </si>
  <si>
    <t>10/11</t>
  </si>
  <si>
    <t>11/12</t>
  </si>
  <si>
    <t>12/13</t>
  </si>
  <si>
    <t>13/14</t>
  </si>
  <si>
    <t>7-14</t>
  </si>
  <si>
    <t>60/62/66/74</t>
  </si>
  <si>
    <t>8/10/14/22</t>
  </si>
  <si>
    <t xml:space="preserve">Boriss Klubov </t>
  </si>
  <si>
    <t>19/20/21</t>
  </si>
  <si>
    <t>20/21/22</t>
  </si>
  <si>
    <t>21/22/23</t>
  </si>
  <si>
    <t>22/23/24</t>
  </si>
  <si>
    <t>23/24/25</t>
  </si>
  <si>
    <t>19/24</t>
  </si>
  <si>
    <t>44/52/54</t>
  </si>
  <si>
    <r>
      <rPr>
        <sz val="10"/>
        <rFont val="Arial"/>
        <family val="2"/>
        <charset val="186"/>
      </rPr>
      <t>14/22/24</t>
    </r>
  </si>
  <si>
    <t>25/26</t>
  </si>
  <si>
    <t>26/27</t>
  </si>
  <si>
    <t>27/28</t>
  </si>
  <si>
    <t>19-28</t>
  </si>
  <si>
    <t>38/40/44/52/54</t>
  </si>
  <si>
    <t>8/10/14/22/24</t>
  </si>
  <si>
    <t>Airi Kruusma</t>
  </si>
  <si>
    <t xml:space="preserve">      Dvornik</t>
  </si>
  <si>
    <t>Helen Mast</t>
  </si>
  <si>
    <t>Hannes Konsa</t>
  </si>
  <si>
    <t>Anna Romanenko, Johannes Neiland</t>
  </si>
  <si>
    <t>Imbi-Indi Deljantintšuk, Klavdia Piik</t>
  </si>
  <si>
    <t>Karla Purgats, Mait Metsla</t>
  </si>
  <si>
    <t>Ainar Saatman, Taavi Toomel</t>
  </si>
  <si>
    <t>Andrei Grintšak, Viktor Fjodorov</t>
  </si>
  <si>
    <t>Lemmit Toomra, Tõnu Kapper</t>
  </si>
  <si>
    <t>B-turniir</t>
  </si>
  <si>
    <t>Boriss Klubov, Elmo Lageda, Vladimir Ogneštšikov</t>
  </si>
  <si>
    <t>Ainar Saatman, Helen Mast, Taavi Toomel</t>
  </si>
  <si>
    <t>Andrei Grintšak, Anna Romanenko, Daniil Alekankin</t>
  </si>
  <si>
    <t>Karla Purgats, Mait Metsla, Pjotr Nikkar</t>
  </si>
  <si>
    <t>Airi Kruusma, Argo Sepp, Jaan Sepp</t>
  </si>
  <si>
    <t>Joana Neiland, Johannes Neiland, Lemmit Toomra</t>
  </si>
  <si>
    <t>Anna Romanenko, Tarmo Müür</t>
  </si>
  <si>
    <t>Eve Müüdla, Mait Metsla</t>
  </si>
  <si>
    <t>Boriss Klubov, Tõnu Kapper</t>
  </si>
  <si>
    <t>Hugo Müüdla, Karla Purgats</t>
  </si>
  <si>
    <t>Enno Konsa, Hannes Konsa</t>
  </si>
  <si>
    <t>w</t>
  </si>
  <si>
    <t>Andrei Grintšak, Hugo Müüdla, Karla Purgats</t>
  </si>
  <si>
    <t>Artjom Kolkin, Tõnis Anton,    Dvornik</t>
  </si>
  <si>
    <t>Imbi-Indi Deljantintšuk, Jaan Sepp, Oskar Sepp</t>
  </si>
  <si>
    <t>Anna Romanenko, Hillar Neiland, Tõnis Neiland</t>
  </si>
  <si>
    <t>Osa tulemusi on puudu</t>
  </si>
  <si>
    <t>5. 6. 10.</t>
  </si>
  <si>
    <t>5. 6. 10. 12. 13.</t>
  </si>
  <si>
    <t>6. 10. 12. 13.</t>
  </si>
  <si>
    <t>10. 12. 13.</t>
  </si>
  <si>
    <t>12. 13.</t>
  </si>
  <si>
    <t>Jõhvi MV</t>
  </si>
  <si>
    <t>Kohtla valla MV - Sakal</t>
  </si>
  <si>
    <t>Toila valla MV - Vokal</t>
  </si>
  <si>
    <t>Laadur Cup - Kurtnas</t>
  </si>
  <si>
    <t>K-Järve MV - Ahtmes</t>
  </si>
  <si>
    <t xml:space="preserve">Rasvases trükis aasta uustulnuka tiitli kandidaadid (mängijad, kes pole kolmel eelmisel aastal </t>
  </si>
  <si>
    <t>mahtunud reitingus 30 parema hulka)</t>
  </si>
  <si>
    <t>M</t>
  </si>
  <si>
    <t xml:space="preserve">Punktid </t>
  </si>
  <si>
    <t>Osalusi</t>
  </si>
  <si>
    <t>Mäetaguse karikavõistlused on punase taustaga. Arvesse läheb 3 võistlust 5st (üksikmäng + duo + trio)</t>
  </si>
  <si>
    <t>Arvesse läheb 3 võistlust 5st (üksikmäng + duo + trio)</t>
  </si>
  <si>
    <t>Arvesse läheb 12 võistlust 15st (4 üksikmängu (sh tulistamine) 5s + 4 duot 5st + 4 triot 5st)</t>
  </si>
  <si>
    <t>Ida-Viru reitinguvõistlused on rasvases trükis. Arvesse läheb 12 võistlust 15st (4 üksikmängu (sh tulistamine) 5s + 4 duot 5st + 4 triot 5st)</t>
  </si>
  <si>
    <t>Mäetaguse 4. KV 1. etapp</t>
  </si>
  <si>
    <t>Mäetaguse 4. KV 2. etapp</t>
  </si>
  <si>
    <t>Mäetaguse 4. KV 3. etapp</t>
  </si>
  <si>
    <t>Mäetaguse 4. KV 4. etapp</t>
  </si>
  <si>
    <t>Mäetaguse 4. KV 5. etapp</t>
  </si>
  <si>
    <t>Toila valla MV (12. muruturniir)</t>
  </si>
  <si>
    <t>MÄETAGUSE 4. KARIKAVÕISTLUSED 2013</t>
  </si>
  <si>
    <t>KOHTLA-JÄRVE 12. KARIKAVÕISTLUSED 2013</t>
  </si>
  <si>
    <t>Laadur GP (Kurtnas)</t>
  </si>
  <si>
    <t>K-Nõmme 12. MV</t>
  </si>
  <si>
    <t>Ivari karikas - Jõhvis</t>
  </si>
  <si>
    <t>Ivari karikas</t>
  </si>
  <si>
    <t>Üld</t>
  </si>
  <si>
    <t>KOHT</t>
  </si>
  <si>
    <t>KOKKU</t>
  </si>
  <si>
    <t>Rohelise taustaga on kohad, mis on kindlasti teada</t>
  </si>
  <si>
    <r>
      <t xml:space="preserve">23. </t>
    </r>
    <r>
      <rPr>
        <sz val="10"/>
        <rFont val="Arial"/>
        <family val="2"/>
        <charset val="186"/>
      </rPr>
      <t>Eesti MV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</si>
</sst>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€&quot;"/>
    <numFmt numFmtId="165" formatCode="#,##0\ &quot;€&quot;"/>
    <numFmt numFmtId="166" formatCode="ddd&quot;, &quot;dd/mm"/>
    <numFmt numFmtId="167" formatCode="0;\-0;;@"/>
    <numFmt numFmtId="168" formatCode="d/m/yy"/>
    <numFmt numFmtId="169" formatCode="dd/mm/yy"/>
    <numFmt numFmtId="170" formatCode="dd/mm"/>
  </numFmts>
  <fonts count="38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23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8"/>
      <color indexed="8"/>
      <name val="Arial Narrow"/>
      <family val="2"/>
    </font>
    <font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theme="0" tint="-0.499984740745262"/>
      <name val="Arial"/>
      <family val="2"/>
      <charset val="186"/>
    </font>
    <font>
      <b/>
      <sz val="10"/>
      <color theme="0" tint="-0.499984740745262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00B0F0"/>
      <name val="Arial"/>
      <family val="2"/>
      <charset val="186"/>
    </font>
    <font>
      <b/>
      <sz val="10"/>
      <color rgb="FF00B050"/>
      <name val="Arial"/>
      <family val="2"/>
      <charset val="186"/>
    </font>
    <font>
      <sz val="10"/>
      <color rgb="FF00B050"/>
      <name val="Arial"/>
      <family val="2"/>
      <charset val="186"/>
    </font>
    <font>
      <sz val="10"/>
      <color theme="0" tint="-0.249977111117893"/>
      <name val="Arial"/>
      <family val="2"/>
      <charset val="186"/>
    </font>
    <font>
      <b/>
      <sz val="10"/>
      <color theme="0" tint="-0.14999847407452621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b/>
      <sz val="10"/>
      <color theme="0"/>
      <name val="Arial"/>
      <family val="2"/>
      <charset val="186"/>
    </font>
    <font>
      <strike/>
      <sz val="10"/>
      <color rgb="FF00B0F0"/>
      <name val="Arial"/>
      <family val="2"/>
      <charset val="186"/>
    </font>
    <font>
      <b/>
      <strike/>
      <sz val="10"/>
      <color rgb="FF00B0F0"/>
      <name val="Arial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99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" fillId="0" borderId="0"/>
    <xf numFmtId="0" fontId="5" fillId="0" borderId="0"/>
    <xf numFmtId="0" fontId="18" fillId="0" borderId="0"/>
    <xf numFmtId="0" fontId="17" fillId="0" borderId="0"/>
    <xf numFmtId="0" fontId="10" fillId="0" borderId="0"/>
    <xf numFmtId="0" fontId="10" fillId="0" borderId="0"/>
    <xf numFmtId="0" fontId="5" fillId="0" borderId="0"/>
    <xf numFmtId="0" fontId="17" fillId="0" borderId="0"/>
    <xf numFmtId="0" fontId="13" fillId="0" borderId="0"/>
    <xf numFmtId="49" fontId="12" fillId="2" borderId="0" applyBorder="0" applyProtection="0">
      <alignment horizontal="left" vertical="top" wrapText="1"/>
    </xf>
  </cellStyleXfs>
  <cellXfs count="477">
    <xf numFmtId="0" fontId="0" fillId="0" borderId="0" xfId="0"/>
    <xf numFmtId="0" fontId="3" fillId="3" borderId="0" xfId="11" applyFont="1" applyFill="1" applyBorder="1" applyAlignment="1">
      <alignment horizontal="left" vertical="top"/>
    </xf>
    <xf numFmtId="0" fontId="21" fillId="3" borderId="0" xfId="11" applyFont="1" applyFill="1" applyBorder="1" applyAlignment="1">
      <alignment horizontal="left" vertical="top"/>
    </xf>
    <xf numFmtId="0" fontId="19" fillId="0" borderId="0" xfId="4" applyFont="1" applyAlignment="1"/>
    <xf numFmtId="164" fontId="21" fillId="3" borderId="0" xfId="11" applyNumberFormat="1" applyFont="1" applyFill="1" applyBorder="1" applyAlignment="1">
      <alignment horizontal="center" vertical="top"/>
    </xf>
    <xf numFmtId="0" fontId="21" fillId="4" borderId="43" xfId="11" applyFont="1" applyFill="1" applyBorder="1" applyAlignment="1">
      <alignment horizontal="left" vertical="top"/>
    </xf>
    <xf numFmtId="0" fontId="19" fillId="4" borderId="43" xfId="4" applyFont="1" applyFill="1" applyBorder="1" applyAlignment="1"/>
    <xf numFmtId="164" fontId="21" fillId="4" borderId="43" xfId="11" applyNumberFormat="1" applyFont="1" applyFill="1" applyBorder="1" applyAlignment="1">
      <alignment vertical="top"/>
    </xf>
    <xf numFmtId="0" fontId="22" fillId="4" borderId="43" xfId="11" applyFont="1" applyFill="1" applyBorder="1" applyAlignment="1">
      <alignment horizontal="center" vertical="top"/>
    </xf>
    <xf numFmtId="0" fontId="23" fillId="3" borderId="0" xfId="11" applyFont="1" applyFill="1" applyBorder="1" applyAlignment="1">
      <alignment horizontal="left" vertical="center"/>
    </xf>
    <xf numFmtId="0" fontId="24" fillId="3" borderId="0" xfId="11" applyFont="1" applyFill="1" applyBorder="1" applyAlignment="1">
      <alignment vertical="center"/>
    </xf>
    <xf numFmtId="164" fontId="23" fillId="3" borderId="0" xfId="11" applyNumberFormat="1" applyFont="1" applyFill="1" applyBorder="1" applyAlignment="1">
      <alignment horizontal="center" vertical="center"/>
    </xf>
    <xf numFmtId="0" fontId="21" fillId="3" borderId="43" xfId="11" applyFont="1" applyFill="1" applyBorder="1" applyAlignment="1">
      <alignment horizontal="left" vertical="top"/>
    </xf>
    <xf numFmtId="0" fontId="13" fillId="0" borderId="43" xfId="4" applyNumberFormat="1" applyFont="1" applyBorder="1"/>
    <xf numFmtId="164" fontId="21" fillId="3" borderId="43" xfId="11" applyNumberFormat="1" applyFont="1" applyFill="1" applyBorder="1" applyAlignment="1">
      <alignment horizontal="center" vertical="top"/>
    </xf>
    <xf numFmtId="0" fontId="21" fillId="3" borderId="43" xfId="11" applyFont="1" applyFill="1" applyBorder="1" applyAlignment="1">
      <alignment horizontal="center" vertical="top"/>
    </xf>
    <xf numFmtId="0" fontId="22" fillId="3" borderId="43" xfId="11" applyFont="1" applyFill="1" applyBorder="1" applyAlignment="1">
      <alignment horizontal="left" vertical="top"/>
    </xf>
    <xf numFmtId="0" fontId="3" fillId="3" borderId="43" xfId="11" applyFont="1" applyFill="1" applyBorder="1" applyAlignment="1">
      <alignment horizontal="left" vertical="top"/>
    </xf>
    <xf numFmtId="165" fontId="22" fillId="3" borderId="43" xfId="11" applyNumberFormat="1" applyFont="1" applyFill="1" applyBorder="1" applyAlignment="1">
      <alignment horizontal="center" vertical="top"/>
    </xf>
    <xf numFmtId="0" fontId="22" fillId="3" borderId="0" xfId="11" applyFont="1" applyFill="1" applyBorder="1" applyAlignment="1">
      <alignment horizontal="left" vertical="top"/>
    </xf>
    <xf numFmtId="0" fontId="21" fillId="5" borderId="43" xfId="11" applyFont="1" applyFill="1" applyBorder="1" applyAlignment="1">
      <alignment horizontal="left" vertical="top"/>
    </xf>
    <xf numFmtId="20" fontId="21" fillId="5" borderId="43" xfId="11" applyNumberFormat="1" applyFont="1" applyFill="1" applyBorder="1" applyAlignment="1">
      <alignment horizontal="left" vertical="top"/>
    </xf>
    <xf numFmtId="0" fontId="5" fillId="5" borderId="43" xfId="11" applyFont="1" applyFill="1" applyBorder="1" applyAlignment="1">
      <alignment horizontal="left" vertical="top"/>
    </xf>
    <xf numFmtId="165" fontId="21" fillId="5" borderId="43" xfId="11" applyNumberFormat="1" applyFont="1" applyFill="1" applyBorder="1" applyAlignment="1">
      <alignment horizontal="center" vertical="top"/>
    </xf>
    <xf numFmtId="0" fontId="21" fillId="5" borderId="43" xfId="11" applyFont="1" applyFill="1" applyBorder="1" applyAlignment="1">
      <alignment horizontal="center" vertical="top"/>
    </xf>
    <xf numFmtId="0" fontId="21" fillId="6" borderId="43" xfId="11" applyFont="1" applyFill="1" applyBorder="1" applyAlignment="1">
      <alignment horizontal="left" vertical="top"/>
    </xf>
    <xf numFmtId="0" fontId="5" fillId="6" borderId="43" xfId="11" applyFont="1" applyFill="1" applyBorder="1" applyAlignment="1">
      <alignment horizontal="left" vertical="top"/>
    </xf>
    <xf numFmtId="165" fontId="5" fillId="6" borderId="43" xfId="11" quotePrefix="1" applyNumberFormat="1" applyFont="1" applyFill="1" applyBorder="1" applyAlignment="1">
      <alignment horizontal="center" vertical="top"/>
    </xf>
    <xf numFmtId="0" fontId="21" fillId="6" borderId="43" xfId="11" applyFont="1" applyFill="1" applyBorder="1" applyAlignment="1">
      <alignment horizontal="center" vertical="top"/>
    </xf>
    <xf numFmtId="165" fontId="23" fillId="3" borderId="0" xfId="11" applyNumberFormat="1" applyFont="1" applyFill="1" applyBorder="1" applyAlignment="1">
      <alignment horizontal="center" vertical="center"/>
    </xf>
    <xf numFmtId="0" fontId="23" fillId="3" borderId="0" xfId="11" applyFont="1" applyFill="1" applyBorder="1" applyAlignment="1">
      <alignment horizontal="center" vertical="center"/>
    </xf>
    <xf numFmtId="20" fontId="22" fillId="3" borderId="43" xfId="11" applyNumberFormat="1" applyFont="1" applyFill="1" applyBorder="1" applyAlignment="1">
      <alignment horizontal="left" vertical="top"/>
    </xf>
    <xf numFmtId="20" fontId="21" fillId="6" borderId="43" xfId="11" applyNumberFormat="1" applyFont="1" applyFill="1" applyBorder="1" applyAlignment="1">
      <alignment horizontal="left" vertical="top"/>
    </xf>
    <xf numFmtId="0" fontId="22" fillId="7" borderId="43" xfId="11" applyFont="1" applyFill="1" applyBorder="1" applyAlignment="1">
      <alignment horizontal="left" vertical="top"/>
    </xf>
    <xf numFmtId="0" fontId="3" fillId="7" borderId="43" xfId="11" applyFont="1" applyFill="1" applyBorder="1" applyAlignment="1">
      <alignment horizontal="left" vertical="top"/>
    </xf>
    <xf numFmtId="165" fontId="22" fillId="7" borderId="43" xfId="11" applyNumberFormat="1" applyFont="1" applyFill="1" applyBorder="1" applyAlignment="1">
      <alignment horizontal="center" vertical="top"/>
    </xf>
    <xf numFmtId="0" fontId="21" fillId="7" borderId="43" xfId="11" applyFont="1" applyFill="1" applyBorder="1" applyAlignment="1">
      <alignment horizontal="center" vertical="top"/>
    </xf>
    <xf numFmtId="0" fontId="5" fillId="3" borderId="43" xfId="11" applyFont="1" applyFill="1" applyBorder="1" applyAlignment="1">
      <alignment horizontal="left" vertical="top"/>
    </xf>
    <xf numFmtId="165" fontId="21" fillId="3" borderId="43" xfId="11" applyNumberFormat="1" applyFont="1" applyFill="1" applyBorder="1" applyAlignment="1">
      <alignment horizontal="center" vertical="top"/>
    </xf>
    <xf numFmtId="0" fontId="5" fillId="3" borderId="0" xfId="11" applyFont="1" applyFill="1" applyBorder="1" applyAlignment="1">
      <alignment horizontal="left" vertical="top"/>
    </xf>
    <xf numFmtId="0" fontId="3" fillId="3" borderId="0" xfId="5" applyFont="1" applyFill="1" applyBorder="1" applyAlignment="1">
      <alignment horizontal="left" vertical="top"/>
    </xf>
    <xf numFmtId="0" fontId="5" fillId="0" borderId="0" xfId="5" applyFont="1" applyFill="1" applyBorder="1" applyAlignment="1"/>
    <xf numFmtId="0" fontId="1" fillId="5" borderId="0" xfId="4" applyFont="1" applyFill="1"/>
    <xf numFmtId="0" fontId="3" fillId="0" borderId="0" xfId="5" applyFont="1" applyFill="1" applyBorder="1"/>
    <xf numFmtId="0" fontId="5" fillId="0" borderId="0" xfId="5" applyFont="1" applyFill="1" applyBorder="1"/>
    <xf numFmtId="0" fontId="5" fillId="0" borderId="0" xfId="5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Alignment="1">
      <alignment textRotation="90"/>
    </xf>
    <xf numFmtId="0" fontId="3" fillId="5" borderId="0" xfId="5" applyFont="1" applyFill="1" applyAlignment="1"/>
    <xf numFmtId="0" fontId="5" fillId="0" borderId="0" xfId="5" applyFont="1" applyFill="1"/>
    <xf numFmtId="0" fontId="7" fillId="0" borderId="0" xfId="5" applyFont="1" applyFill="1" applyBorder="1"/>
    <xf numFmtId="0" fontId="7" fillId="0" borderId="0" xfId="5" applyFont="1" applyFill="1" applyBorder="1" applyAlignment="1"/>
    <xf numFmtId="0" fontId="5" fillId="0" borderId="0" xfId="5" applyFont="1" applyFill="1" applyAlignment="1"/>
    <xf numFmtId="0" fontId="5" fillId="4" borderId="0" xfId="5" applyFont="1" applyFill="1" applyAlignment="1"/>
    <xf numFmtId="0" fontId="7" fillId="3" borderId="0" xfId="11" applyFont="1" applyFill="1" applyBorder="1" applyAlignment="1">
      <alignment horizontal="left" vertical="top"/>
    </xf>
    <xf numFmtId="0" fontId="5" fillId="0" borderId="0" xfId="5" applyFont="1" applyFill="1" applyAlignment="1">
      <alignment horizontal="center"/>
    </xf>
    <xf numFmtId="0" fontId="3" fillId="0" borderId="0" xfId="5" applyFont="1" applyFill="1" applyAlignment="1">
      <alignment horizontal="center"/>
    </xf>
    <xf numFmtId="0" fontId="20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 vertical="center"/>
    </xf>
    <xf numFmtId="0" fontId="5" fillId="8" borderId="0" xfId="5" applyFont="1" applyFill="1" applyAlignment="1"/>
    <xf numFmtId="0" fontId="5" fillId="0" borderId="2" xfId="5" applyFont="1" applyFill="1" applyBorder="1"/>
    <xf numFmtId="0" fontId="5" fillId="0" borderId="2" xfId="5" applyFont="1" applyFill="1" applyBorder="1" applyAlignment="1">
      <alignment horizontal="right" textRotation="90"/>
    </xf>
    <xf numFmtId="0" fontId="5" fillId="0" borderId="2" xfId="5" applyFont="1" applyFill="1" applyBorder="1" applyAlignment="1">
      <alignment horizontal="center" textRotation="90"/>
    </xf>
    <xf numFmtId="0" fontId="17" fillId="0" borderId="0" xfId="4"/>
    <xf numFmtId="0" fontId="3" fillId="0" borderId="2" xfId="5" applyFont="1" applyFill="1" applyBorder="1" applyAlignment="1"/>
    <xf numFmtId="0" fontId="3" fillId="0" borderId="2" xfId="5" applyFont="1" applyFill="1" applyBorder="1" applyAlignment="1">
      <alignment horizontal="center"/>
    </xf>
    <xf numFmtId="0" fontId="5" fillId="0" borderId="2" xfId="5" applyFont="1" applyFill="1" applyBorder="1" applyAlignment="1"/>
    <xf numFmtId="0" fontId="5" fillId="0" borderId="2" xfId="5" applyFont="1" applyFill="1" applyBorder="1" applyAlignment="1">
      <alignment horizontal="center"/>
    </xf>
    <xf numFmtId="167" fontId="5" fillId="0" borderId="0" xfId="5" applyNumberFormat="1" applyFont="1" applyFill="1"/>
    <xf numFmtId="0" fontId="5" fillId="4" borderId="2" xfId="5" applyFont="1" applyFill="1" applyBorder="1" applyAlignment="1"/>
    <xf numFmtId="0" fontId="5" fillId="8" borderId="2" xfId="5" applyFont="1" applyFill="1" applyBorder="1" applyAlignment="1"/>
    <xf numFmtId="0" fontId="25" fillId="0" borderId="2" xfId="5" applyFont="1" applyFill="1" applyBorder="1" applyAlignment="1"/>
    <xf numFmtId="168" fontId="5" fillId="0" borderId="2" xfId="5" applyNumberFormat="1" applyFont="1" applyFill="1" applyBorder="1" applyAlignment="1"/>
    <xf numFmtId="0" fontId="3" fillId="9" borderId="2" xfId="5" applyFont="1" applyFill="1" applyBorder="1" applyAlignment="1"/>
    <xf numFmtId="0" fontId="3" fillId="10" borderId="2" xfId="5" applyFont="1" applyFill="1" applyBorder="1" applyAlignment="1"/>
    <xf numFmtId="0" fontId="5" fillId="0" borderId="2" xfId="5" applyFont="1" applyFill="1" applyBorder="1" applyAlignment="1">
      <alignment wrapText="1"/>
    </xf>
    <xf numFmtId="0" fontId="26" fillId="0" borderId="2" xfId="5" applyFont="1" applyFill="1" applyBorder="1" applyAlignment="1">
      <alignment wrapText="1"/>
    </xf>
    <xf numFmtId="0" fontId="3" fillId="0" borderId="2" xfId="5" applyFont="1" applyFill="1" applyBorder="1" applyAlignment="1">
      <alignment wrapText="1"/>
    </xf>
    <xf numFmtId="0" fontId="26" fillId="10" borderId="2" xfId="5" applyFont="1" applyFill="1" applyBorder="1" applyAlignment="1"/>
    <xf numFmtId="0" fontId="26" fillId="0" borderId="2" xfId="5" applyFont="1" applyFill="1" applyBorder="1" applyAlignment="1"/>
    <xf numFmtId="0" fontId="3" fillId="0" borderId="2" xfId="4" applyFont="1" applyBorder="1" applyAlignment="1"/>
    <xf numFmtId="0" fontId="3" fillId="4" borderId="0" xfId="5" applyFont="1" applyFill="1" applyAlignment="1"/>
    <xf numFmtId="0" fontId="5" fillId="4" borderId="0" xfId="5" applyFont="1" applyFill="1" applyAlignment="1">
      <alignment horizontal="right"/>
    </xf>
    <xf numFmtId="0" fontId="3" fillId="4" borderId="0" xfId="5" applyFont="1" applyFill="1" applyAlignment="1">
      <alignment horizontal="center"/>
    </xf>
    <xf numFmtId="0" fontId="5" fillId="4" borderId="0" xfId="5" applyFont="1" applyFill="1" applyAlignment="1">
      <alignment horizontal="center"/>
    </xf>
    <xf numFmtId="0" fontId="5" fillId="4" borderId="0" xfId="5" applyFont="1" applyFill="1"/>
    <xf numFmtId="167" fontId="3" fillId="4" borderId="0" xfId="5" applyNumberFormat="1" applyFont="1" applyFill="1" applyAlignment="1"/>
    <xf numFmtId="0" fontId="3" fillId="0" borderId="0" xfId="5" applyFont="1" applyFill="1" applyAlignment="1"/>
    <xf numFmtId="0" fontId="8" fillId="0" borderId="0" xfId="5" applyFont="1" applyFill="1" applyAlignment="1"/>
    <xf numFmtId="0" fontId="19" fillId="0" borderId="0" xfId="4" applyFont="1"/>
    <xf numFmtId="0" fontId="13" fillId="0" borderId="0" xfId="4" applyFont="1"/>
    <xf numFmtId="0" fontId="13" fillId="0" borderId="0" xfId="4" applyFont="1" applyAlignment="1"/>
    <xf numFmtId="0" fontId="19" fillId="0" borderId="2" xfId="4" applyFont="1" applyBorder="1"/>
    <xf numFmtId="0" fontId="13" fillId="0" borderId="2" xfId="4" applyFont="1" applyBorder="1"/>
    <xf numFmtId="0" fontId="19" fillId="0" borderId="2" xfId="4" applyFont="1" applyBorder="1" applyAlignment="1">
      <alignment horizontal="center"/>
    </xf>
    <xf numFmtId="0" fontId="13" fillId="11" borderId="2" xfId="4" applyFont="1" applyFill="1" applyBorder="1" applyAlignment="1">
      <alignment horizontal="center"/>
    </xf>
    <xf numFmtId="0" fontId="13" fillId="0" borderId="2" xfId="4" applyFont="1" applyBorder="1" applyAlignment="1">
      <alignment horizontal="center"/>
    </xf>
    <xf numFmtId="49" fontId="13" fillId="0" borderId="2" xfId="4" applyNumberFormat="1" applyFont="1" applyBorder="1" applyAlignment="1">
      <alignment horizontal="center"/>
    </xf>
    <xf numFmtId="49" fontId="13" fillId="0" borderId="0" xfId="4" applyNumberFormat="1" applyFont="1" applyBorder="1" applyAlignment="1">
      <alignment horizontal="center"/>
    </xf>
    <xf numFmtId="0" fontId="13" fillId="0" borderId="0" xfId="4" applyFont="1" applyAlignment="1">
      <alignment horizontal="center"/>
    </xf>
    <xf numFmtId="49" fontId="13" fillId="0" borderId="0" xfId="4" applyNumberFormat="1" applyFont="1" applyAlignment="1">
      <alignment horizontal="center"/>
    </xf>
    <xf numFmtId="0" fontId="13" fillId="0" borderId="0" xfId="4" applyFont="1" applyBorder="1"/>
    <xf numFmtId="0" fontId="5" fillId="0" borderId="2" xfId="4" applyFont="1" applyBorder="1" applyAlignment="1">
      <alignment horizontal="center"/>
    </xf>
    <xf numFmtId="0" fontId="19" fillId="0" borderId="0" xfId="4" applyFont="1" applyBorder="1"/>
    <xf numFmtId="0" fontId="13" fillId="0" borderId="0" xfId="4" applyFont="1" applyBorder="1" applyAlignment="1">
      <alignment horizontal="center"/>
    </xf>
    <xf numFmtId="16" fontId="13" fillId="0" borderId="0" xfId="4" applyNumberFormat="1" applyFont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0" fontId="13" fillId="0" borderId="0" xfId="4" applyFont="1" applyBorder="1" applyAlignment="1">
      <alignment horizontal="right"/>
    </xf>
    <xf numFmtId="0" fontId="19" fillId="0" borderId="0" xfId="4" applyFont="1" applyFill="1" applyBorder="1" applyAlignment="1">
      <alignment horizontal="right"/>
    </xf>
    <xf numFmtId="0" fontId="13" fillId="0" borderId="0" xfId="4" applyFont="1" applyAlignment="1">
      <alignment horizontal="left"/>
    </xf>
    <xf numFmtId="0" fontId="19" fillId="0" borderId="0" xfId="4" applyFont="1" applyAlignment="1">
      <alignment horizontal="right"/>
    </xf>
    <xf numFmtId="0" fontId="13" fillId="0" borderId="3" xfId="4" applyFont="1" applyBorder="1"/>
    <xf numFmtId="0" fontId="13" fillId="0" borderId="4" xfId="4" applyFont="1" applyBorder="1"/>
    <xf numFmtId="0" fontId="13" fillId="0" borderId="5" xfId="4" applyFont="1" applyBorder="1"/>
    <xf numFmtId="0" fontId="13" fillId="0" borderId="6" xfId="4" applyFont="1" applyBorder="1" applyAlignment="1">
      <alignment horizontal="left"/>
    </xf>
    <xf numFmtId="0" fontId="13" fillId="0" borderId="7" xfId="4" applyFont="1" applyBorder="1"/>
    <xf numFmtId="0" fontId="13" fillId="0" borderId="8" xfId="4" applyFont="1" applyBorder="1"/>
    <xf numFmtId="0" fontId="13" fillId="0" borderId="0" xfId="4" applyFont="1" applyBorder="1" applyAlignment="1">
      <alignment horizontal="left"/>
    </xf>
    <xf numFmtId="0" fontId="13" fillId="0" borderId="9" xfId="4" applyFont="1" applyBorder="1"/>
    <xf numFmtId="0" fontId="19" fillId="0" borderId="10" xfId="4" applyFont="1" applyBorder="1"/>
    <xf numFmtId="0" fontId="13" fillId="0" borderId="10" xfId="4" applyFont="1" applyBorder="1"/>
    <xf numFmtId="0" fontId="13" fillId="0" borderId="6" xfId="4" applyFont="1" applyBorder="1"/>
    <xf numFmtId="0" fontId="13" fillId="0" borderId="11" xfId="4" applyFont="1" applyBorder="1"/>
    <xf numFmtId="0" fontId="13" fillId="0" borderId="12" xfId="4" applyFont="1" applyBorder="1" applyAlignment="1">
      <alignment horizontal="left"/>
    </xf>
    <xf numFmtId="0" fontId="13" fillId="0" borderId="13" xfId="4" applyFont="1" applyBorder="1"/>
    <xf numFmtId="49" fontId="19" fillId="0" borderId="2" xfId="4" applyNumberFormat="1" applyFont="1" applyBorder="1"/>
    <xf numFmtId="0" fontId="13" fillId="0" borderId="2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49" fontId="13" fillId="0" borderId="2" xfId="4" applyNumberFormat="1" applyFont="1" applyFill="1" applyBorder="1" applyAlignment="1">
      <alignment horizontal="center"/>
    </xf>
    <xf numFmtId="0" fontId="13" fillId="0" borderId="2" xfId="4" applyFont="1" applyFill="1" applyBorder="1"/>
    <xf numFmtId="20" fontId="13" fillId="0" borderId="2" xfId="4" applyNumberFormat="1" applyFont="1" applyFill="1" applyBorder="1" applyAlignment="1">
      <alignment horizontal="center"/>
    </xf>
    <xf numFmtId="0" fontId="27" fillId="0" borderId="0" xfId="4" applyFont="1" applyBorder="1"/>
    <xf numFmtId="0" fontId="13" fillId="0" borderId="12" xfId="4" applyFont="1" applyBorder="1"/>
    <xf numFmtId="0" fontId="27" fillId="0" borderId="0" xfId="4" applyFont="1"/>
    <xf numFmtId="0" fontId="13" fillId="0" borderId="0" xfId="4" applyFont="1" applyFill="1" applyBorder="1" applyAlignment="1">
      <alignment horizontal="left"/>
    </xf>
    <xf numFmtId="0" fontId="13" fillId="0" borderId="3" xfId="4" applyFont="1" applyBorder="1" applyAlignment="1">
      <alignment horizontal="left"/>
    </xf>
    <xf numFmtId="0" fontId="13" fillId="0" borderId="7" xfId="4" applyFont="1" applyBorder="1" applyAlignment="1">
      <alignment horizontal="left"/>
    </xf>
    <xf numFmtId="0" fontId="13" fillId="0" borderId="5" xfId="4" applyFont="1" applyBorder="1" applyAlignment="1">
      <alignment horizontal="left"/>
    </xf>
    <xf numFmtId="0" fontId="13" fillId="0" borderId="11" xfId="4" applyFont="1" applyBorder="1" applyAlignment="1">
      <alignment horizontal="left"/>
    </xf>
    <xf numFmtId="0" fontId="13" fillId="0" borderId="8" xfId="4" applyFont="1" applyBorder="1" applyAlignment="1">
      <alignment horizontal="left"/>
    </xf>
    <xf numFmtId="0" fontId="13" fillId="0" borderId="9" xfId="4" applyFont="1" applyBorder="1" applyAlignment="1">
      <alignment horizontal="left"/>
    </xf>
    <xf numFmtId="0" fontId="13" fillId="0" borderId="13" xfId="4" applyFont="1" applyBorder="1" applyAlignment="1">
      <alignment horizontal="left"/>
    </xf>
    <xf numFmtId="17" fontId="27" fillId="0" borderId="0" xfId="4" applyNumberFormat="1" applyFont="1"/>
    <xf numFmtId="17" fontId="19" fillId="0" borderId="0" xfId="4" applyNumberFormat="1" applyFont="1"/>
    <xf numFmtId="49" fontId="19" fillId="0" borderId="2" xfId="4" applyNumberFormat="1" applyFont="1" applyBorder="1" applyAlignment="1">
      <alignment horizontal="right"/>
    </xf>
    <xf numFmtId="0" fontId="19" fillId="0" borderId="2" xfId="4" applyFont="1" applyBorder="1" applyAlignment="1">
      <alignment horizontal="right"/>
    </xf>
    <xf numFmtId="0" fontId="1" fillId="0" borderId="0" xfId="13" applyFont="1" applyBorder="1"/>
    <xf numFmtId="0" fontId="1" fillId="0" borderId="0" xfId="13" applyFont="1"/>
    <xf numFmtId="0" fontId="25" fillId="0" borderId="0" xfId="5" applyFont="1" applyFill="1" applyAlignment="1">
      <alignment horizontal="right"/>
    </xf>
    <xf numFmtId="0" fontId="3" fillId="5" borderId="0" xfId="5" applyFont="1" applyFill="1"/>
    <xf numFmtId="0" fontId="7" fillId="0" borderId="0" xfId="13" applyFont="1" applyBorder="1"/>
    <xf numFmtId="0" fontId="5" fillId="8" borderId="0" xfId="5" applyFont="1" applyFill="1"/>
    <xf numFmtId="0" fontId="5" fillId="0" borderId="1" xfId="5" applyFont="1" applyBorder="1" applyAlignment="1">
      <alignment horizontal="center"/>
    </xf>
    <xf numFmtId="0" fontId="5" fillId="0" borderId="1" xfId="13" applyFont="1" applyFill="1" applyBorder="1" applyAlignment="1">
      <alignment horizontal="center"/>
    </xf>
    <xf numFmtId="0" fontId="3" fillId="0" borderId="1" xfId="13" applyFont="1" applyFill="1" applyBorder="1" applyAlignment="1">
      <alignment horizontal="center"/>
    </xf>
    <xf numFmtId="167" fontId="5" fillId="0" borderId="0" xfId="5" applyNumberFormat="1" applyFont="1" applyFill="1" applyAlignment="1">
      <alignment horizontal="center"/>
    </xf>
    <xf numFmtId="0" fontId="5" fillId="10" borderId="2" xfId="5" applyFont="1" applyFill="1" applyBorder="1" applyAlignment="1"/>
    <xf numFmtId="0" fontId="25" fillId="0" borderId="2" xfId="5" applyFont="1" applyFill="1" applyBorder="1" applyAlignment="1">
      <alignment wrapText="1"/>
    </xf>
    <xf numFmtId="0" fontId="2" fillId="4" borderId="0" xfId="13" applyFont="1" applyFill="1" applyAlignment="1"/>
    <xf numFmtId="0" fontId="1" fillId="4" borderId="0" xfId="13" applyFont="1" applyFill="1"/>
    <xf numFmtId="167" fontId="5" fillId="4" borderId="0" xfId="5" applyNumberFormat="1" applyFont="1" applyFill="1" applyAlignment="1">
      <alignment horizontal="center"/>
    </xf>
    <xf numFmtId="167" fontId="2" fillId="4" borderId="0" xfId="13" applyNumberFormat="1" applyFont="1" applyFill="1" applyAlignment="1">
      <alignment horizontal="center"/>
    </xf>
    <xf numFmtId="0" fontId="5" fillId="0" borderId="0" xfId="13" applyFont="1"/>
    <xf numFmtId="0" fontId="19" fillId="0" borderId="3" xfId="4" applyFont="1" applyBorder="1" applyAlignment="1"/>
    <xf numFmtId="0" fontId="13" fillId="0" borderId="14" xfId="4" applyFont="1" applyBorder="1" applyAlignment="1">
      <alignment horizontal="left"/>
    </xf>
    <xf numFmtId="0" fontId="19" fillId="0" borderId="8" xfId="4" applyFont="1" applyBorder="1"/>
    <xf numFmtId="0" fontId="13" fillId="0" borderId="15" xfId="4" applyFont="1" applyBorder="1"/>
    <xf numFmtId="0" fontId="27" fillId="0" borderId="0" xfId="4" applyFont="1" applyAlignment="1"/>
    <xf numFmtId="0" fontId="13" fillId="0" borderId="0" xfId="4" applyFont="1" applyBorder="1" applyAlignment="1"/>
    <xf numFmtId="0" fontId="19" fillId="0" borderId="0" xfId="4" applyFont="1" applyBorder="1" applyAlignment="1"/>
    <xf numFmtId="0" fontId="5" fillId="0" borderId="0" xfId="4" applyFont="1" applyAlignment="1">
      <alignment horizontal="left"/>
    </xf>
    <xf numFmtId="0" fontId="13" fillId="0" borderId="0" xfId="4" applyFont="1" applyFill="1"/>
    <xf numFmtId="0" fontId="27" fillId="0" borderId="0" xfId="4" applyFont="1" applyFill="1"/>
    <xf numFmtId="0" fontId="13" fillId="0" borderId="0" xfId="4" applyFont="1" applyFill="1" applyAlignment="1">
      <alignment horizontal="left"/>
    </xf>
    <xf numFmtId="0" fontId="19" fillId="0" borderId="0" xfId="4" applyFont="1" applyFill="1" applyAlignment="1">
      <alignment horizontal="right"/>
    </xf>
    <xf numFmtId="0" fontId="19" fillId="0" borderId="3" xfId="4" applyFont="1" applyFill="1" applyBorder="1" applyAlignment="1"/>
    <xf numFmtId="0" fontId="13" fillId="0" borderId="4" xfId="4" applyFont="1" applyFill="1" applyBorder="1"/>
    <xf numFmtId="0" fontId="13" fillId="0" borderId="5" xfId="4" applyFont="1" applyFill="1" applyBorder="1"/>
    <xf numFmtId="0" fontId="13" fillId="0" borderId="14" xfId="4" applyFont="1" applyFill="1" applyBorder="1" applyAlignment="1">
      <alignment horizontal="left"/>
    </xf>
    <xf numFmtId="0" fontId="19" fillId="0" borderId="8" xfId="4" applyFont="1" applyFill="1" applyBorder="1"/>
    <xf numFmtId="0" fontId="13" fillId="0" borderId="0" xfId="4" applyFont="1" applyFill="1" applyBorder="1"/>
    <xf numFmtId="0" fontId="13" fillId="0" borderId="8" xfId="4" applyFont="1" applyFill="1" applyBorder="1" applyAlignment="1">
      <alignment horizontal="left"/>
    </xf>
    <xf numFmtId="0" fontId="13" fillId="0" borderId="7" xfId="4" applyFont="1" applyFill="1" applyBorder="1"/>
    <xf numFmtId="0" fontId="13" fillId="0" borderId="15" xfId="4" applyFont="1" applyFill="1" applyBorder="1"/>
    <xf numFmtId="0" fontId="13" fillId="0" borderId="12" xfId="4" applyFont="1" applyFill="1" applyBorder="1" applyAlignment="1">
      <alignment horizontal="left"/>
    </xf>
    <xf numFmtId="0" fontId="13" fillId="0" borderId="8" xfId="4" applyFont="1" applyFill="1" applyBorder="1"/>
    <xf numFmtId="0" fontId="19" fillId="0" borderId="0" xfId="4" applyFont="1" applyFill="1"/>
    <xf numFmtId="0" fontId="13" fillId="0" borderId="11" xfId="4" applyFont="1" applyFill="1" applyBorder="1"/>
    <xf numFmtId="0" fontId="13" fillId="0" borderId="14" xfId="4" applyFont="1" applyFill="1" applyBorder="1"/>
    <xf numFmtId="0" fontId="5" fillId="0" borderId="11" xfId="5" applyFont="1" applyFill="1" applyBorder="1"/>
    <xf numFmtId="0" fontId="13" fillId="0" borderId="16" xfId="4" applyFont="1" applyFill="1" applyBorder="1"/>
    <xf numFmtId="0" fontId="13" fillId="0" borderId="13" xfId="4" applyFont="1" applyFill="1" applyBorder="1"/>
    <xf numFmtId="0" fontId="13" fillId="0" borderId="6" xfId="4" applyFont="1" applyFill="1" applyBorder="1"/>
    <xf numFmtId="0" fontId="19" fillId="0" borderId="10" xfId="4" applyFont="1" applyFill="1" applyBorder="1"/>
    <xf numFmtId="0" fontId="3" fillId="0" borderId="0" xfId="4" quotePrefix="1" applyFont="1" applyFill="1" applyAlignment="1">
      <alignment horizontal="right"/>
    </xf>
    <xf numFmtId="0" fontId="13" fillId="0" borderId="3" xfId="4" applyFont="1" applyFill="1" applyBorder="1"/>
    <xf numFmtId="0" fontId="27" fillId="0" borderId="0" xfId="4" applyFont="1" applyFill="1" applyAlignment="1"/>
    <xf numFmtId="0" fontId="19" fillId="0" borderId="0" xfId="4" applyFont="1" applyFill="1" applyBorder="1" applyAlignment="1"/>
    <xf numFmtId="0" fontId="13" fillId="0" borderId="17" xfId="4" applyFont="1" applyFill="1" applyBorder="1"/>
    <xf numFmtId="0" fontId="19" fillId="0" borderId="8" xfId="4" applyFont="1" applyFill="1" applyBorder="1" applyAlignment="1"/>
    <xf numFmtId="0" fontId="13" fillId="0" borderId="7" xfId="4" applyFont="1" applyFill="1" applyBorder="1" applyAlignment="1"/>
    <xf numFmtId="0" fontId="13" fillId="0" borderId="12" xfId="4" applyFont="1" applyFill="1" applyBorder="1"/>
    <xf numFmtId="0" fontId="19" fillId="0" borderId="7" xfId="4" applyFont="1" applyFill="1" applyBorder="1" applyAlignment="1"/>
    <xf numFmtId="0" fontId="13" fillId="0" borderId="17" xfId="4" applyFont="1" applyFill="1" applyBorder="1" applyAlignment="1">
      <alignment horizontal="left"/>
    </xf>
    <xf numFmtId="0" fontId="19" fillId="0" borderId="8" xfId="4" applyFont="1" applyFill="1" applyBorder="1" applyAlignment="1">
      <alignment horizontal="right"/>
    </xf>
    <xf numFmtId="0" fontId="19" fillId="0" borderId="0" xfId="4" applyFont="1" applyFill="1" applyBorder="1"/>
    <xf numFmtId="0" fontId="13" fillId="0" borderId="7" xfId="4" applyFont="1" applyFill="1" applyBorder="1" applyAlignment="1">
      <alignment horizontal="left"/>
    </xf>
    <xf numFmtId="0" fontId="5" fillId="0" borderId="0" xfId="4" quotePrefix="1" applyFont="1" applyFill="1" applyAlignment="1">
      <alignment horizontal="left"/>
    </xf>
    <xf numFmtId="0" fontId="19" fillId="0" borderId="7" xfId="4" applyFont="1" applyFill="1" applyBorder="1" applyAlignment="1">
      <alignment horizontal="right"/>
    </xf>
    <xf numFmtId="0" fontId="13" fillId="0" borderId="9" xfId="4" applyFont="1" applyFill="1" applyBorder="1"/>
    <xf numFmtId="0" fontId="19" fillId="0" borderId="7" xfId="4" applyFont="1" applyFill="1" applyBorder="1"/>
    <xf numFmtId="0" fontId="13" fillId="0" borderId="0" xfId="4" applyFont="1" applyAlignment="1">
      <alignment vertical="center"/>
    </xf>
    <xf numFmtId="0" fontId="13" fillId="0" borderId="0" xfId="12" applyFont="1"/>
    <xf numFmtId="0" fontId="5" fillId="0" borderId="18" xfId="10" applyFont="1" applyBorder="1"/>
    <xf numFmtId="0" fontId="3" fillId="0" borderId="18" xfId="10" applyFont="1" applyBorder="1" applyAlignment="1">
      <alignment horizontal="center" vertical="center"/>
    </xf>
    <xf numFmtId="0" fontId="5" fillId="0" borderId="19" xfId="10" applyFont="1" applyBorder="1"/>
    <xf numFmtId="0" fontId="5" fillId="0" borderId="20" xfId="10" applyFont="1" applyBorder="1"/>
    <xf numFmtId="0" fontId="5" fillId="0" borderId="21" xfId="10" applyFont="1" applyBorder="1"/>
    <xf numFmtId="0" fontId="5" fillId="0" borderId="18" xfId="10" applyFont="1" applyFill="1" applyBorder="1"/>
    <xf numFmtId="0" fontId="5" fillId="0" borderId="0" xfId="10" applyFont="1"/>
    <xf numFmtId="0" fontId="3" fillId="0" borderId="18" xfId="5" applyFont="1" applyBorder="1" applyAlignment="1">
      <alignment vertical="center"/>
    </xf>
    <xf numFmtId="0" fontId="3" fillId="0" borderId="20" xfId="5" applyFont="1" applyBorder="1" applyAlignment="1">
      <alignment horizontal="center"/>
    </xf>
    <xf numFmtId="0" fontId="3" fillId="0" borderId="22" xfId="5" applyFont="1" applyBorder="1" applyAlignment="1">
      <alignment horizontal="center"/>
    </xf>
    <xf numFmtId="0" fontId="3" fillId="0" borderId="23" xfId="5" applyFont="1" applyBorder="1" applyAlignment="1">
      <alignment horizontal="center"/>
    </xf>
    <xf numFmtId="0" fontId="3" fillId="0" borderId="24" xfId="5" applyFont="1" applyBorder="1" applyAlignment="1">
      <alignment horizontal="center"/>
    </xf>
    <xf numFmtId="0" fontId="3" fillId="0" borderId="20" xfId="5" applyFont="1" applyFill="1" applyBorder="1" applyAlignment="1">
      <alignment horizontal="center"/>
    </xf>
    <xf numFmtId="0" fontId="19" fillId="0" borderId="18" xfId="7" applyFont="1" applyFill="1" applyBorder="1" applyAlignment="1">
      <alignment horizontal="center"/>
    </xf>
    <xf numFmtId="0" fontId="3" fillId="0" borderId="0" xfId="5" applyFont="1" applyAlignment="1">
      <alignment vertical="center"/>
    </xf>
    <xf numFmtId="0" fontId="5" fillId="0" borderId="25" xfId="5" applyFont="1" applyBorder="1"/>
    <xf numFmtId="0" fontId="3" fillId="0" borderId="26" xfId="5" applyFont="1" applyBorder="1"/>
    <xf numFmtId="0" fontId="5" fillId="0" borderId="26" xfId="5" applyFont="1" applyBorder="1" applyAlignment="1">
      <alignment horizontal="center"/>
    </xf>
    <xf numFmtId="0" fontId="5" fillId="0" borderId="27" xfId="5" applyFont="1" applyBorder="1" applyAlignment="1">
      <alignment horizontal="center"/>
    </xf>
    <xf numFmtId="0" fontId="5" fillId="0" borderId="28" xfId="5" applyFont="1" applyBorder="1" applyAlignment="1">
      <alignment horizontal="center"/>
    </xf>
    <xf numFmtId="0" fontId="5" fillId="0" borderId="25" xfId="5" applyFont="1" applyFill="1" applyBorder="1" applyAlignment="1">
      <alignment horizontal="center"/>
    </xf>
    <xf numFmtId="0" fontId="5" fillId="0" borderId="0" xfId="5" applyFont="1"/>
    <xf numFmtId="0" fontId="5" fillId="4" borderId="29" xfId="5" applyFont="1" applyFill="1" applyBorder="1"/>
    <xf numFmtId="0" fontId="5" fillId="4" borderId="30" xfId="5" applyFont="1" applyFill="1" applyBorder="1"/>
    <xf numFmtId="0" fontId="5" fillId="4" borderId="30" xfId="10" applyFont="1" applyFill="1" applyBorder="1" applyAlignment="1">
      <alignment horizontal="center"/>
    </xf>
    <xf numFmtId="0" fontId="5" fillId="4" borderId="2" xfId="10" applyFont="1" applyFill="1" applyBorder="1" applyAlignment="1">
      <alignment horizontal="center"/>
    </xf>
    <xf numFmtId="0" fontId="5" fillId="4" borderId="31" xfId="10" applyFont="1" applyFill="1" applyBorder="1" applyAlignment="1">
      <alignment horizontal="center"/>
    </xf>
    <xf numFmtId="0" fontId="3" fillId="4" borderId="29" xfId="10" applyFont="1" applyFill="1" applyBorder="1" applyAlignment="1">
      <alignment horizontal="center"/>
    </xf>
    <xf numFmtId="0" fontId="5" fillId="4" borderId="29" xfId="10" applyFont="1" applyFill="1" applyBorder="1" applyAlignment="1">
      <alignment horizontal="center"/>
    </xf>
    <xf numFmtId="0" fontId="5" fillId="4" borderId="30" xfId="10" applyFont="1" applyFill="1" applyBorder="1"/>
    <xf numFmtId="0" fontId="5" fillId="0" borderId="29" xfId="5" applyFont="1" applyBorder="1"/>
    <xf numFmtId="0" fontId="5" fillId="0" borderId="30" xfId="5" applyFont="1" applyFill="1" applyBorder="1"/>
    <xf numFmtId="0" fontId="5" fillId="0" borderId="30" xfId="10" applyFont="1" applyFill="1" applyBorder="1" applyAlignment="1">
      <alignment horizontal="center"/>
    </xf>
    <xf numFmtId="0" fontId="5" fillId="0" borderId="2" xfId="10" applyFont="1" applyFill="1" applyBorder="1" applyAlignment="1">
      <alignment horizontal="center"/>
    </xf>
    <xf numFmtId="0" fontId="5" fillId="0" borderId="31" xfId="10" applyFont="1" applyFill="1" applyBorder="1" applyAlignment="1">
      <alignment horizontal="center"/>
    </xf>
    <xf numFmtId="0" fontId="5" fillId="0" borderId="29" xfId="10" applyFont="1" applyFill="1" applyBorder="1" applyAlignment="1">
      <alignment horizontal="center"/>
    </xf>
    <xf numFmtId="0" fontId="3" fillId="0" borderId="29" xfId="10" applyFont="1" applyFill="1" applyBorder="1" applyAlignment="1">
      <alignment horizontal="center"/>
    </xf>
    <xf numFmtId="0" fontId="5" fillId="0" borderId="30" xfId="10" applyFont="1" applyFill="1" applyBorder="1"/>
    <xf numFmtId="16" fontId="3" fillId="0" borderId="29" xfId="10" applyNumberFormat="1" applyFont="1" applyFill="1" applyBorder="1" applyAlignment="1">
      <alignment horizontal="center"/>
    </xf>
    <xf numFmtId="17" fontId="3" fillId="0" borderId="29" xfId="10" applyNumberFormat="1" applyFont="1" applyFill="1" applyBorder="1" applyAlignment="1">
      <alignment horizontal="center"/>
    </xf>
    <xf numFmtId="0" fontId="28" fillId="12" borderId="29" xfId="10" applyFont="1" applyFill="1" applyBorder="1" applyAlignment="1">
      <alignment horizontal="center"/>
    </xf>
    <xf numFmtId="0" fontId="5" fillId="4" borderId="32" xfId="5" applyFont="1" applyFill="1" applyBorder="1"/>
    <xf numFmtId="0" fontId="5" fillId="4" borderId="33" xfId="10" applyFont="1" applyFill="1" applyBorder="1"/>
    <xf numFmtId="0" fontId="5" fillId="4" borderId="33" xfId="10" applyFont="1" applyFill="1" applyBorder="1" applyAlignment="1">
      <alignment horizontal="center"/>
    </xf>
    <xf numFmtId="0" fontId="5" fillId="4" borderId="34" xfId="10" applyFont="1" applyFill="1" applyBorder="1" applyAlignment="1">
      <alignment horizontal="center"/>
    </xf>
    <xf numFmtId="0" fontId="5" fillId="4" borderId="35" xfId="10" applyFont="1" applyFill="1" applyBorder="1" applyAlignment="1">
      <alignment horizontal="center"/>
    </xf>
    <xf numFmtId="0" fontId="5" fillId="4" borderId="32" xfId="10" applyFont="1" applyFill="1" applyBorder="1" applyAlignment="1">
      <alignment horizontal="center"/>
    </xf>
    <xf numFmtId="17" fontId="3" fillId="4" borderId="32" xfId="10" applyNumberFormat="1" applyFont="1" applyFill="1" applyBorder="1" applyAlignment="1">
      <alignment horizontal="center"/>
    </xf>
    <xf numFmtId="0" fontId="3" fillId="0" borderId="25" xfId="5" applyFont="1" applyBorder="1" applyAlignment="1">
      <alignment vertical="center"/>
    </xf>
    <xf numFmtId="0" fontId="3" fillId="0" borderId="26" xfId="10" applyFont="1" applyFill="1" applyBorder="1"/>
    <xf numFmtId="0" fontId="5" fillId="0" borderId="26" xfId="10" applyFont="1" applyBorder="1" applyAlignment="1">
      <alignment horizontal="center"/>
    </xf>
    <xf numFmtId="0" fontId="5" fillId="0" borderId="27" xfId="10" applyFont="1" applyBorder="1" applyAlignment="1">
      <alignment horizontal="center"/>
    </xf>
    <xf numFmtId="0" fontId="5" fillId="0" borderId="28" xfId="10" applyFont="1" applyBorder="1" applyAlignment="1">
      <alignment horizontal="center"/>
    </xf>
    <xf numFmtId="0" fontId="3" fillId="0" borderId="25" xfId="10" applyFont="1" applyFill="1" applyBorder="1" applyAlignment="1">
      <alignment horizontal="center"/>
    </xf>
    <xf numFmtId="0" fontId="5" fillId="0" borderId="25" xfId="10" applyFont="1" applyFill="1" applyBorder="1" applyAlignment="1">
      <alignment horizontal="center"/>
    </xf>
    <xf numFmtId="0" fontId="5" fillId="13" borderId="30" xfId="10" applyFont="1" applyFill="1" applyBorder="1"/>
    <xf numFmtId="0" fontId="5" fillId="0" borderId="30" xfId="10" applyFont="1" applyBorder="1" applyAlignment="1">
      <alignment horizontal="center"/>
    </xf>
    <xf numFmtId="0" fontId="5" fillId="0" borderId="2" xfId="10" applyFont="1" applyBorder="1" applyAlignment="1">
      <alignment horizontal="center"/>
    </xf>
    <xf numFmtId="0" fontId="5" fillId="0" borderId="31" xfId="10" applyFont="1" applyBorder="1" applyAlignment="1">
      <alignment horizontal="center"/>
    </xf>
    <xf numFmtId="0" fontId="5" fillId="0" borderId="32" xfId="5" applyFont="1" applyBorder="1"/>
    <xf numFmtId="0" fontId="5" fillId="13" borderId="33" xfId="10" applyFont="1" applyFill="1" applyBorder="1"/>
    <xf numFmtId="0" fontId="5" fillId="0" borderId="33" xfId="10" applyFont="1" applyBorder="1" applyAlignment="1">
      <alignment horizontal="center"/>
    </xf>
    <xf numFmtId="0" fontId="5" fillId="0" borderId="34" xfId="10" applyFont="1" applyBorder="1" applyAlignment="1">
      <alignment horizontal="center"/>
    </xf>
    <xf numFmtId="0" fontId="5" fillId="0" borderId="35" xfId="10" applyFont="1" applyBorder="1" applyAlignment="1">
      <alignment horizontal="center"/>
    </xf>
    <xf numFmtId="0" fontId="3" fillId="0" borderId="32" xfId="10" applyFont="1" applyFill="1" applyBorder="1" applyAlignment="1">
      <alignment horizontal="center"/>
    </xf>
    <xf numFmtId="0" fontId="5" fillId="0" borderId="32" xfId="10" applyFont="1" applyFill="1" applyBorder="1" applyAlignment="1">
      <alignment horizontal="center"/>
    </xf>
    <xf numFmtId="0" fontId="5" fillId="0" borderId="29" xfId="10" applyFont="1" applyBorder="1"/>
    <xf numFmtId="0" fontId="3" fillId="0" borderId="36" xfId="5" applyFont="1" applyBorder="1"/>
    <xf numFmtId="0" fontId="5" fillId="0" borderId="30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1" xfId="5" applyFont="1" applyBorder="1" applyAlignment="1">
      <alignment horizontal="center"/>
    </xf>
    <xf numFmtId="0" fontId="5" fillId="0" borderId="37" xfId="5" applyFont="1" applyFill="1" applyBorder="1" applyAlignment="1">
      <alignment horizontal="center"/>
    </xf>
    <xf numFmtId="0" fontId="5" fillId="0" borderId="29" xfId="5" applyFont="1" applyFill="1" applyBorder="1" applyAlignment="1">
      <alignment horizontal="center"/>
    </xf>
    <xf numFmtId="0" fontId="5" fillId="4" borderId="29" xfId="10" applyFont="1" applyFill="1" applyBorder="1"/>
    <xf numFmtId="0" fontId="5" fillId="4" borderId="30" xfId="5" applyFont="1" applyFill="1" applyBorder="1" applyAlignment="1">
      <alignment horizontal="center"/>
    </xf>
    <xf numFmtId="0" fontId="5" fillId="4" borderId="2" xfId="5" applyFont="1" applyFill="1" applyBorder="1" applyAlignment="1">
      <alignment horizontal="center"/>
    </xf>
    <xf numFmtId="0" fontId="5" fillId="4" borderId="31" xfId="5" applyFont="1" applyFill="1" applyBorder="1" applyAlignment="1">
      <alignment horizontal="center"/>
    </xf>
    <xf numFmtId="0" fontId="3" fillId="4" borderId="37" xfId="5" applyFont="1" applyFill="1" applyBorder="1" applyAlignment="1">
      <alignment horizontal="center"/>
    </xf>
    <xf numFmtId="0" fontId="5" fillId="4" borderId="29" xfId="5" applyFont="1" applyFill="1" applyBorder="1" applyAlignment="1">
      <alignment horizontal="center"/>
    </xf>
    <xf numFmtId="0" fontId="3" fillId="4" borderId="29" xfId="5" applyFont="1" applyFill="1" applyBorder="1" applyAlignment="1">
      <alignment horizontal="center"/>
    </xf>
    <xf numFmtId="0" fontId="3" fillId="0" borderId="29" xfId="5" applyFont="1" applyBorder="1" applyAlignment="1">
      <alignment horizontal="center"/>
    </xf>
    <xf numFmtId="0" fontId="3" fillId="0" borderId="29" xfId="5" applyFont="1" applyFill="1" applyBorder="1" applyAlignment="1">
      <alignment horizontal="center"/>
    </xf>
    <xf numFmtId="0" fontId="5" fillId="4" borderId="37" xfId="5" applyFont="1" applyFill="1" applyBorder="1" applyAlignment="1">
      <alignment horizontal="center"/>
    </xf>
    <xf numFmtId="0" fontId="5" fillId="0" borderId="30" xfId="10" applyFont="1" applyBorder="1"/>
    <xf numFmtId="0" fontId="5" fillId="14" borderId="37" xfId="5" applyFont="1" applyFill="1" applyBorder="1" applyAlignment="1">
      <alignment horizontal="center"/>
    </xf>
    <xf numFmtId="0" fontId="5" fillId="0" borderId="32" xfId="10" applyFont="1" applyBorder="1"/>
    <xf numFmtId="0" fontId="5" fillId="0" borderId="33" xfId="10" applyFont="1" applyBorder="1"/>
    <xf numFmtId="0" fontId="5" fillId="0" borderId="33" xfId="5" applyFont="1" applyBorder="1" applyAlignment="1">
      <alignment horizontal="center"/>
    </xf>
    <xf numFmtId="0" fontId="5" fillId="0" borderId="34" xfId="5" applyFont="1" applyBorder="1" applyAlignment="1">
      <alignment horizontal="center"/>
    </xf>
    <xf numFmtId="0" fontId="5" fillId="0" borderId="35" xfId="5" applyFont="1" applyBorder="1" applyAlignment="1">
      <alignment horizontal="center"/>
    </xf>
    <xf numFmtId="0" fontId="3" fillId="12" borderId="38" xfId="5" applyFont="1" applyFill="1" applyBorder="1" applyAlignment="1">
      <alignment horizontal="center"/>
    </xf>
    <xf numFmtId="0" fontId="5" fillId="0" borderId="32" xfId="5" applyFont="1" applyFill="1" applyBorder="1" applyAlignment="1">
      <alignment horizontal="center"/>
    </xf>
    <xf numFmtId="0" fontId="5" fillId="0" borderId="25" xfId="10" applyFont="1" applyBorder="1"/>
    <xf numFmtId="0" fontId="5" fillId="0" borderId="39" xfId="5" applyFont="1" applyFill="1" applyBorder="1" applyAlignment="1">
      <alignment horizontal="center"/>
    </xf>
    <xf numFmtId="0" fontId="5" fillId="6" borderId="29" xfId="10" applyFont="1" applyFill="1" applyBorder="1"/>
    <xf numFmtId="0" fontId="5" fillId="0" borderId="29" xfId="10" applyFont="1" applyFill="1" applyBorder="1"/>
    <xf numFmtId="0" fontId="5" fillId="6" borderId="32" xfId="10" applyFont="1" applyFill="1" applyBorder="1"/>
    <xf numFmtId="0" fontId="3" fillId="0" borderId="38" xfId="5" applyFont="1" applyFill="1" applyBorder="1" applyAlignment="1">
      <alignment horizontal="center"/>
    </xf>
    <xf numFmtId="0" fontId="3" fillId="0" borderId="39" xfId="5" applyFont="1" applyBorder="1" applyAlignment="1">
      <alignment vertical="center"/>
    </xf>
    <xf numFmtId="0" fontId="3" fillId="14" borderId="37" xfId="5" applyFont="1" applyFill="1" applyBorder="1" applyAlignment="1">
      <alignment horizontal="center"/>
    </xf>
    <xf numFmtId="0" fontId="3" fillId="0" borderId="37" xfId="5" applyFont="1" applyBorder="1" applyAlignment="1">
      <alignment vertical="center"/>
    </xf>
    <xf numFmtId="0" fontId="3" fillId="0" borderId="37" xfId="5" applyFont="1" applyFill="1" applyBorder="1" applyAlignment="1">
      <alignment horizontal="center"/>
    </xf>
    <xf numFmtId="0" fontId="5" fillId="0" borderId="38" xfId="5" applyFont="1" applyFill="1" applyBorder="1" applyAlignment="1">
      <alignment horizontal="center"/>
    </xf>
    <xf numFmtId="0" fontId="3" fillId="0" borderId="32" xfId="5" applyFont="1" applyFill="1" applyBorder="1" applyAlignment="1">
      <alignment horizontal="center"/>
    </xf>
    <xf numFmtId="0" fontId="3" fillId="0" borderId="2" xfId="10" applyFont="1" applyBorder="1"/>
    <xf numFmtId="0" fontId="19" fillId="5" borderId="2" xfId="12" applyFont="1" applyFill="1" applyBorder="1" applyAlignment="1">
      <alignment vertical="center"/>
    </xf>
    <xf numFmtId="0" fontId="5" fillId="0" borderId="31" xfId="10" applyFont="1" applyBorder="1"/>
    <xf numFmtId="0" fontId="5" fillId="0" borderId="40" xfId="10" applyFont="1" applyBorder="1"/>
    <xf numFmtId="0" fontId="5" fillId="0" borderId="41" xfId="10" applyFont="1" applyBorder="1"/>
    <xf numFmtId="0" fontId="5" fillId="4" borderId="2" xfId="10" applyFont="1" applyFill="1" applyBorder="1"/>
    <xf numFmtId="0" fontId="5" fillId="8" borderId="2" xfId="10" applyFont="1" applyFill="1" applyBorder="1"/>
    <xf numFmtId="0" fontId="5" fillId="0" borderId="2" xfId="10" applyFont="1" applyBorder="1"/>
    <xf numFmtId="0" fontId="19" fillId="0" borderId="0" xfId="4" applyFont="1" applyBorder="1" applyAlignment="1">
      <alignment horizontal="center"/>
    </xf>
    <xf numFmtId="0" fontId="29" fillId="0" borderId="2" xfId="4" applyFont="1" applyBorder="1" applyAlignment="1">
      <alignment horizontal="center"/>
    </xf>
    <xf numFmtId="0" fontId="5" fillId="11" borderId="2" xfId="4" applyFont="1" applyFill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29" fillId="0" borderId="0" xfId="4" applyFont="1" applyBorder="1" applyAlignment="1">
      <alignment horizontal="center"/>
    </xf>
    <xf numFmtId="0" fontId="5" fillId="0" borderId="5" xfId="5" applyFont="1" applyFill="1" applyBorder="1" applyAlignment="1"/>
    <xf numFmtId="0" fontId="5" fillId="0" borderId="0" xfId="5" applyFont="1" applyBorder="1" applyAlignment="1">
      <alignment horizontal="center"/>
    </xf>
    <xf numFmtId="0" fontId="5" fillId="0" borderId="0" xfId="5" applyFont="1" applyBorder="1" applyAlignment="1"/>
    <xf numFmtId="0" fontId="5" fillId="0" borderId="0" xfId="5" applyFont="1" applyAlignment="1"/>
    <xf numFmtId="0" fontId="7" fillId="3" borderId="0" xfId="5" applyFont="1" applyFill="1" applyBorder="1" applyAlignment="1">
      <alignment horizontal="left" vertical="top"/>
    </xf>
    <xf numFmtId="0" fontId="20" fillId="0" borderId="0" xfId="5" applyFont="1" applyAlignment="1"/>
    <xf numFmtId="0" fontId="5" fillId="0" borderId="2" xfId="5" applyFont="1" applyBorder="1" applyAlignment="1"/>
    <xf numFmtId="0" fontId="5" fillId="0" borderId="0" xfId="5" applyFont="1" applyAlignment="1">
      <alignment horizontal="right"/>
    </xf>
    <xf numFmtId="0" fontId="3" fillId="0" borderId="2" xfId="5" applyFont="1" applyBorder="1" applyAlignment="1">
      <alignment horizontal="center"/>
    </xf>
    <xf numFmtId="0" fontId="26" fillId="0" borderId="2" xfId="5" applyFont="1" applyBorder="1" applyAlignment="1">
      <alignment horizontal="center"/>
    </xf>
    <xf numFmtId="0" fontId="30" fillId="0" borderId="2" xfId="5" applyFont="1" applyBorder="1" applyAlignment="1">
      <alignment horizontal="center"/>
    </xf>
    <xf numFmtId="169" fontId="3" fillId="0" borderId="2" xfId="5" applyNumberFormat="1" applyFont="1" applyBorder="1" applyAlignment="1">
      <alignment horizontal="center"/>
    </xf>
    <xf numFmtId="0" fontId="25" fillId="0" borderId="2" xfId="5" applyFont="1" applyBorder="1" applyAlignment="1"/>
    <xf numFmtId="0" fontId="31" fillId="0" borderId="2" xfId="5" applyFont="1" applyBorder="1" applyAlignment="1"/>
    <xf numFmtId="0" fontId="5" fillId="0" borderId="0" xfId="5" applyFont="1" applyAlignment="1">
      <alignment horizontal="center"/>
    </xf>
    <xf numFmtId="0" fontId="32" fillId="0" borderId="2" xfId="5" quotePrefix="1" applyFont="1" applyFill="1" applyBorder="1" applyAlignment="1">
      <alignment horizontal="right"/>
    </xf>
    <xf numFmtId="167" fontId="3" fillId="14" borderId="2" xfId="5" quotePrefix="1" applyNumberFormat="1" applyFont="1" applyFill="1" applyBorder="1" applyAlignment="1">
      <alignment horizontal="center"/>
    </xf>
    <xf numFmtId="0" fontId="5" fillId="14" borderId="2" xfId="5" quotePrefix="1" applyFont="1" applyFill="1" applyBorder="1" applyAlignment="1">
      <alignment horizontal="center"/>
    </xf>
    <xf numFmtId="16" fontId="32" fillId="0" borderId="2" xfId="5" quotePrefix="1" applyNumberFormat="1" applyFont="1" applyFill="1" applyBorder="1" applyAlignment="1">
      <alignment horizontal="right"/>
    </xf>
    <xf numFmtId="17" fontId="32" fillId="0" borderId="2" xfId="5" quotePrefix="1" applyNumberFormat="1" applyFont="1" applyFill="1" applyBorder="1" applyAlignment="1">
      <alignment horizontal="right"/>
    </xf>
    <xf numFmtId="0" fontId="32" fillId="0" borderId="2" xfId="5" applyFont="1" applyFill="1" applyBorder="1" applyAlignment="1">
      <alignment horizontal="right"/>
    </xf>
    <xf numFmtId="0" fontId="25" fillId="10" borderId="2" xfId="5" applyFont="1" applyFill="1" applyBorder="1" applyAlignment="1"/>
    <xf numFmtId="0" fontId="32" fillId="0" borderId="2" xfId="5" quotePrefix="1" applyFont="1" applyBorder="1" applyAlignment="1">
      <alignment horizontal="right"/>
    </xf>
    <xf numFmtId="0" fontId="26" fillId="4" borderId="0" xfId="5" applyFont="1" applyFill="1" applyAlignment="1"/>
    <xf numFmtId="0" fontId="30" fillId="4" borderId="0" xfId="5" applyFont="1" applyFill="1" applyAlignment="1"/>
    <xf numFmtId="0" fontId="5" fillId="4" borderId="0" xfId="5" applyNumberFormat="1" applyFont="1" applyFill="1" applyAlignment="1">
      <alignment horizontal="center"/>
    </xf>
    <xf numFmtId="167" fontId="3" fillId="4" borderId="0" xfId="5" applyNumberFormat="1" applyFont="1" applyFill="1" applyAlignment="1">
      <alignment horizontal="center"/>
    </xf>
    <xf numFmtId="0" fontId="5" fillId="0" borderId="0" xfId="4" applyFont="1"/>
    <xf numFmtId="0" fontId="5" fillId="0" borderId="0" xfId="4" applyFont="1" applyAlignment="1"/>
    <xf numFmtId="0" fontId="33" fillId="0" borderId="0" xfId="5" applyFont="1" applyFill="1" applyBorder="1"/>
    <xf numFmtId="0" fontId="34" fillId="0" borderId="2" xfId="5" applyFont="1" applyFill="1" applyBorder="1" applyAlignment="1">
      <alignment horizontal="right" textRotation="90"/>
    </xf>
    <xf numFmtId="0" fontId="34" fillId="0" borderId="2" xfId="5" applyFont="1" applyFill="1" applyBorder="1" applyAlignment="1">
      <alignment horizontal="center" textRotation="90"/>
    </xf>
    <xf numFmtId="49" fontId="34" fillId="0" borderId="2" xfId="5" applyNumberFormat="1" applyFont="1" applyFill="1" applyBorder="1" applyAlignment="1">
      <alignment horizontal="right" textRotation="90"/>
    </xf>
    <xf numFmtId="49" fontId="34" fillId="0" borderId="2" xfId="5" applyNumberFormat="1" applyFont="1" applyFill="1" applyBorder="1" applyAlignment="1">
      <alignment horizontal="left" textRotation="90" wrapText="1"/>
    </xf>
    <xf numFmtId="0" fontId="14" fillId="0" borderId="2" xfId="2" applyFont="1" applyBorder="1" applyAlignment="1">
      <alignment horizontal="center"/>
    </xf>
    <xf numFmtId="167" fontId="30" fillId="0" borderId="2" xfId="5" applyNumberFormat="1" applyFont="1" applyFill="1" applyBorder="1" applyAlignment="1">
      <alignment horizontal="center"/>
    </xf>
    <xf numFmtId="0" fontId="5" fillId="0" borderId="2" xfId="4" applyFont="1" applyFill="1" applyBorder="1" applyAlignment="1"/>
    <xf numFmtId="0" fontId="3" fillId="0" borderId="0" xfId="5" applyFont="1" applyFill="1"/>
    <xf numFmtId="0" fontId="33" fillId="0" borderId="0" xfId="5" applyFont="1" applyBorder="1" applyAlignment="1"/>
    <xf numFmtId="0" fontId="5" fillId="0" borderId="0" xfId="5" applyFont="1" applyBorder="1"/>
    <xf numFmtId="0" fontId="5" fillId="0" borderId="2" xfId="5" applyFont="1" applyBorder="1"/>
    <xf numFmtId="170" fontId="14" fillId="0" borderId="2" xfId="2" applyNumberFormat="1" applyFont="1" applyBorder="1" applyAlignment="1">
      <alignment horizontal="center"/>
    </xf>
    <xf numFmtId="0" fontId="5" fillId="0" borderId="0" xfId="5" applyFont="1" applyAlignment="1">
      <alignment wrapText="1"/>
    </xf>
    <xf numFmtId="167" fontId="5" fillId="0" borderId="2" xfId="5" applyNumberFormat="1" applyFont="1" applyFill="1" applyBorder="1" applyAlignment="1">
      <alignment horizontal="center"/>
    </xf>
    <xf numFmtId="0" fontId="5" fillId="0" borderId="0" xfId="5" applyFont="1" applyAlignment="1">
      <alignment horizontal="center" wrapText="1"/>
    </xf>
    <xf numFmtId="167" fontId="5" fillId="0" borderId="0" xfId="5" applyNumberFormat="1" applyFont="1" applyAlignment="1">
      <alignment horizontal="center"/>
    </xf>
    <xf numFmtId="0" fontId="14" fillId="3" borderId="0" xfId="1" applyFill="1" applyBorder="1" applyAlignment="1">
      <alignment horizontal="left" vertical="top"/>
    </xf>
    <xf numFmtId="0" fontId="25" fillId="0" borderId="0" xfId="5" applyFont="1" applyFill="1" applyAlignment="1">
      <alignment horizontal="right"/>
    </xf>
    <xf numFmtId="0" fontId="23" fillId="15" borderId="0" xfId="11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center"/>
    </xf>
    <xf numFmtId="0" fontId="3" fillId="0" borderId="0" xfId="13" applyFont="1" applyFill="1" applyBorder="1" applyAlignment="1">
      <alignment horizontal="center"/>
    </xf>
    <xf numFmtId="0" fontId="5" fillId="0" borderId="0" xfId="5" applyFont="1" applyFill="1" applyAlignment="1">
      <alignment horizontal="right"/>
    </xf>
    <xf numFmtId="0" fontId="5" fillId="5" borderId="0" xfId="5" applyFont="1" applyFill="1" applyAlignment="1"/>
    <xf numFmtId="0" fontId="5" fillId="5" borderId="0" xfId="5" applyFont="1" applyFill="1"/>
    <xf numFmtId="0" fontId="31" fillId="0" borderId="2" xfId="5" applyFont="1" applyFill="1" applyBorder="1" applyAlignment="1"/>
    <xf numFmtId="168" fontId="31" fillId="0" borderId="2" xfId="5" applyNumberFormat="1" applyFont="1" applyFill="1" applyBorder="1" applyAlignment="1"/>
    <xf numFmtId="0" fontId="5" fillId="17" borderId="0" xfId="5" applyFont="1" applyFill="1" applyAlignment="1"/>
    <xf numFmtId="0" fontId="5" fillId="17" borderId="0" xfId="5" applyFont="1" applyFill="1" applyBorder="1" applyAlignment="1">
      <alignment horizontal="center"/>
    </xf>
    <xf numFmtId="0" fontId="5" fillId="17" borderId="0" xfId="5" applyFont="1" applyFill="1" applyBorder="1" applyAlignment="1"/>
    <xf numFmtId="0" fontId="5" fillId="17" borderId="2" xfId="5" applyFont="1" applyFill="1" applyBorder="1" applyAlignment="1"/>
    <xf numFmtId="0" fontId="25" fillId="17" borderId="2" xfId="5" applyFont="1" applyFill="1" applyBorder="1" applyAlignment="1"/>
    <xf numFmtId="0" fontId="31" fillId="17" borderId="2" xfId="5" applyFont="1" applyFill="1" applyBorder="1" applyAlignment="1"/>
    <xf numFmtId="0" fontId="25" fillId="0" borderId="1" xfId="5" applyFont="1" applyBorder="1" applyAlignment="1"/>
    <xf numFmtId="0" fontId="26" fillId="4" borderId="0" xfId="13" applyFont="1" applyFill="1" applyAlignment="1"/>
    <xf numFmtId="0" fontId="31" fillId="0" borderId="1" xfId="5" applyFont="1" applyBorder="1" applyAlignment="1"/>
    <xf numFmtId="168" fontId="31" fillId="0" borderId="1" xfId="5" applyNumberFormat="1" applyFont="1" applyBorder="1" applyAlignment="1"/>
    <xf numFmtId="0" fontId="30" fillId="4" borderId="0" xfId="13" applyFont="1" applyFill="1" applyAlignment="1"/>
    <xf numFmtId="0" fontId="14" fillId="16" borderId="1" xfId="1" applyNumberFormat="1" applyFill="1" applyBorder="1" applyAlignment="1" applyProtection="1">
      <alignment horizontal="center"/>
    </xf>
    <xf numFmtId="0" fontId="14" fillId="6" borderId="2" xfId="1" applyNumberFormat="1" applyFill="1" applyBorder="1" applyAlignment="1">
      <alignment horizontal="center"/>
    </xf>
    <xf numFmtId="0" fontId="5" fillId="18" borderId="2" xfId="5" applyNumberFormat="1" applyFont="1" applyFill="1" applyBorder="1" applyAlignment="1">
      <alignment horizontal="right" textRotation="90"/>
    </xf>
    <xf numFmtId="0" fontId="5" fillId="18" borderId="2" xfId="5" applyNumberFormat="1" applyFont="1" applyFill="1" applyBorder="1" applyAlignment="1">
      <alignment horizontal="center" textRotation="90" wrapText="1"/>
    </xf>
    <xf numFmtId="0" fontId="13" fillId="6" borderId="0" xfId="4" applyNumberFormat="1" applyFont="1" applyFill="1" applyAlignment="1"/>
    <xf numFmtId="0" fontId="13" fillId="0" borderId="0" xfId="4" applyNumberFormat="1" applyFont="1" applyFill="1" applyAlignment="1"/>
    <xf numFmtId="166" fontId="1" fillId="5" borderId="0" xfId="4" applyNumberFormat="1" applyFont="1" applyFill="1" applyBorder="1" applyAlignment="1">
      <alignment horizontal="left"/>
    </xf>
    <xf numFmtId="0" fontId="0" fillId="6" borderId="0" xfId="4" applyFont="1" applyFill="1" applyAlignment="1"/>
    <xf numFmtId="0" fontId="19" fillId="0" borderId="0" xfId="6" applyFont="1" applyBorder="1" applyAlignment="1"/>
    <xf numFmtId="0" fontId="3" fillId="0" borderId="0" xfId="4" applyFont="1" applyBorder="1"/>
    <xf numFmtId="0" fontId="14" fillId="0" borderId="43" xfId="1" applyBorder="1" applyAlignment="1"/>
    <xf numFmtId="0" fontId="14" fillId="3" borderId="43" xfId="1" applyFill="1" applyBorder="1" applyAlignment="1">
      <alignment vertical="top"/>
    </xf>
    <xf numFmtId="0" fontId="14" fillId="5" borderId="43" xfId="1" applyFill="1" applyBorder="1" applyAlignment="1"/>
    <xf numFmtId="0" fontId="14" fillId="6" borderId="43" xfId="1" applyFill="1" applyBorder="1" applyAlignment="1"/>
    <xf numFmtId="0" fontId="14" fillId="7" borderId="43" xfId="1" applyFill="1" applyBorder="1" applyAlignment="1">
      <alignment vertical="top"/>
    </xf>
    <xf numFmtId="0" fontId="14" fillId="18" borderId="43" xfId="1" applyFill="1" applyBorder="1" applyAlignment="1">
      <alignment horizontal="center" vertical="top"/>
    </xf>
    <xf numFmtId="0" fontId="0" fillId="1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17" borderId="2" xfId="5" applyFont="1" applyFill="1" applyBorder="1" applyAlignment="1"/>
    <xf numFmtId="0" fontId="14" fillId="0" borderId="0" xfId="1"/>
    <xf numFmtId="0" fontId="19" fillId="5" borderId="2" xfId="4" applyFont="1" applyFill="1" applyBorder="1" applyAlignment="1"/>
    <xf numFmtId="0" fontId="13" fillId="4" borderId="2" xfId="4" applyFont="1" applyFill="1" applyBorder="1" applyAlignment="1"/>
    <xf numFmtId="0" fontId="13" fillId="8" borderId="2" xfId="4" applyFont="1" applyFill="1" applyBorder="1" applyAlignment="1"/>
    <xf numFmtId="0" fontId="19" fillId="5" borderId="0" xfId="4" applyFont="1" applyFill="1" applyBorder="1" applyAlignment="1"/>
    <xf numFmtId="0" fontId="13" fillId="4" borderId="0" xfId="4" applyFont="1" applyFill="1" applyBorder="1" applyAlignment="1"/>
    <xf numFmtId="0" fontId="13" fillId="8" borderId="0" xfId="4" applyFont="1" applyFill="1" applyBorder="1" applyAlignment="1"/>
    <xf numFmtId="0" fontId="19" fillId="0" borderId="2" xfId="4" applyFont="1" applyFill="1" applyBorder="1"/>
    <xf numFmtId="167" fontId="19" fillId="0" borderId="2" xfId="4" applyNumberFormat="1" applyFont="1" applyFill="1" applyBorder="1" applyAlignment="1">
      <alignment horizontal="center"/>
    </xf>
    <xf numFmtId="0" fontId="35" fillId="0" borderId="2" xfId="4" applyFont="1" applyBorder="1" applyAlignment="1">
      <alignment horizontal="center"/>
    </xf>
    <xf numFmtId="0" fontId="20" fillId="0" borderId="0" xfId="4" applyFont="1" applyAlignment="1"/>
    <xf numFmtId="0" fontId="22" fillId="19" borderId="43" xfId="11" applyFont="1" applyFill="1" applyBorder="1" applyAlignment="1">
      <alignment horizontal="left" vertical="top"/>
    </xf>
    <xf numFmtId="0" fontId="14" fillId="19" borderId="43" xfId="1" applyFill="1" applyBorder="1" applyAlignment="1">
      <alignment vertical="top"/>
    </xf>
    <xf numFmtId="165" fontId="22" fillId="19" borderId="43" xfId="11" applyNumberFormat="1" applyFont="1" applyFill="1" applyBorder="1" applyAlignment="1">
      <alignment horizontal="center" vertical="top"/>
    </xf>
    <xf numFmtId="0" fontId="21" fillId="19" borderId="43" xfId="11" applyFont="1" applyFill="1" applyBorder="1" applyAlignment="1">
      <alignment horizontal="center" vertical="top"/>
    </xf>
    <xf numFmtId="0" fontId="3" fillId="18" borderId="2" xfId="5" applyFont="1" applyFill="1" applyBorder="1" applyAlignment="1">
      <alignment horizontal="center"/>
    </xf>
    <xf numFmtId="0" fontId="36" fillId="0" borderId="2" xfId="5" applyFont="1" applyFill="1" applyBorder="1" applyAlignment="1">
      <alignment horizontal="center"/>
    </xf>
    <xf numFmtId="0" fontId="3" fillId="16" borderId="1" xfId="13" applyFont="1" applyFill="1" applyBorder="1" applyAlignment="1">
      <alignment horizontal="center"/>
    </xf>
    <xf numFmtId="0" fontId="3" fillId="16" borderId="1" xfId="5" applyFont="1" applyFill="1" applyBorder="1" applyAlignment="1">
      <alignment horizontal="center"/>
    </xf>
    <xf numFmtId="169" fontId="3" fillId="6" borderId="2" xfId="5" applyNumberFormat="1" applyFont="1" applyFill="1" applyBorder="1" applyAlignment="1">
      <alignment horizontal="center"/>
    </xf>
    <xf numFmtId="0" fontId="3" fillId="6" borderId="2" xfId="5" applyFont="1" applyFill="1" applyBorder="1" applyAlignment="1">
      <alignment horizontal="center"/>
    </xf>
    <xf numFmtId="0" fontId="37" fillId="0" borderId="2" xfId="5" applyFont="1" applyFill="1" applyBorder="1" applyAlignment="1">
      <alignment horizontal="center"/>
    </xf>
    <xf numFmtId="0" fontId="5" fillId="5" borderId="2" xfId="5" applyFont="1" applyFill="1" applyBorder="1" applyAlignment="1"/>
    <xf numFmtId="0" fontId="3" fillId="0" borderId="2" xfId="5" applyFont="1" applyBorder="1" applyAlignment="1"/>
    <xf numFmtId="0" fontId="26" fillId="0" borderId="2" xfId="5" applyFont="1" applyBorder="1" applyAlignment="1"/>
    <xf numFmtId="0" fontId="19" fillId="4" borderId="31" xfId="8" applyFont="1" applyFill="1" applyBorder="1" applyAlignment="1"/>
    <xf numFmtId="0" fontId="13" fillId="4" borderId="40" xfId="8" applyFont="1" applyFill="1" applyBorder="1" applyAlignment="1"/>
    <xf numFmtId="0" fontId="19" fillId="4" borderId="40" xfId="8" applyFont="1" applyFill="1" applyBorder="1" applyAlignment="1">
      <alignment horizontal="center"/>
    </xf>
    <xf numFmtId="0" fontId="19" fillId="4" borderId="2" xfId="7" applyFont="1" applyFill="1" applyBorder="1" applyAlignment="1"/>
    <xf numFmtId="0" fontId="26" fillId="0" borderId="2" xfId="7" applyFont="1" applyFill="1" applyBorder="1" applyAlignment="1">
      <alignment horizontal="center"/>
    </xf>
    <xf numFmtId="0" fontId="30" fillId="0" borderId="2" xfId="7" applyFont="1" applyFill="1" applyBorder="1" applyAlignment="1">
      <alignment horizontal="center"/>
    </xf>
    <xf numFmtId="0" fontId="5" fillId="4" borderId="2" xfId="5" applyFont="1" applyFill="1" applyBorder="1"/>
    <xf numFmtId="0" fontId="3" fillId="4" borderId="2" xfId="5" applyFont="1" applyFill="1" applyBorder="1" applyAlignment="1">
      <alignment horizontal="center"/>
    </xf>
    <xf numFmtId="167" fontId="3" fillId="4" borderId="2" xfId="5" applyNumberFormat="1" applyFont="1" applyFill="1" applyBorder="1" applyAlignment="1">
      <alignment horizontal="center"/>
    </xf>
    <xf numFmtId="0" fontId="3" fillId="4" borderId="2" xfId="5" applyFont="1" applyFill="1" applyBorder="1" applyAlignment="1"/>
    <xf numFmtId="0" fontId="19" fillId="4" borderId="31" xfId="7" applyFont="1" applyFill="1" applyBorder="1" applyAlignment="1"/>
    <xf numFmtId="0" fontId="19" fillId="4" borderId="40" xfId="7" applyFont="1" applyFill="1" applyBorder="1" applyAlignment="1"/>
    <xf numFmtId="0" fontId="19" fillId="4" borderId="40" xfId="7" applyFont="1" applyFill="1" applyBorder="1" applyAlignment="1">
      <alignment horizontal="center"/>
    </xf>
    <xf numFmtId="0" fontId="13" fillId="0" borderId="2" xfId="7" applyFont="1" applyBorder="1" applyAlignment="1">
      <alignment horizontal="center"/>
    </xf>
    <xf numFmtId="0" fontId="13" fillId="4" borderId="2" xfId="7" applyFont="1" applyFill="1" applyBorder="1" applyAlignment="1">
      <alignment horizontal="center"/>
    </xf>
    <xf numFmtId="0" fontId="19" fillId="4" borderId="2" xfId="7" applyFont="1" applyFill="1" applyBorder="1" applyAlignment="1">
      <alignment horizontal="center"/>
    </xf>
    <xf numFmtId="0" fontId="26" fillId="0" borderId="2" xfId="7" applyFont="1" applyBorder="1" applyAlignment="1">
      <alignment horizontal="center"/>
    </xf>
    <xf numFmtId="0" fontId="30" fillId="0" borderId="2" xfId="7" applyFont="1" applyBorder="1" applyAlignment="1">
      <alignment horizontal="center"/>
    </xf>
    <xf numFmtId="0" fontId="19" fillId="0" borderId="2" xfId="7" applyFont="1" applyBorder="1" applyAlignment="1">
      <alignment horizontal="center"/>
    </xf>
    <xf numFmtId="0" fontId="3" fillId="4" borderId="1" xfId="5" applyFont="1" applyFill="1" applyBorder="1" applyAlignment="1"/>
    <xf numFmtId="167" fontId="3" fillId="4" borderId="1" xfId="13" applyNumberFormat="1" applyFont="1" applyFill="1" applyBorder="1" applyAlignment="1">
      <alignment horizontal="center"/>
    </xf>
    <xf numFmtId="0" fontId="3" fillId="4" borderId="31" xfId="5" applyFont="1" applyFill="1" applyBorder="1" applyAlignment="1"/>
    <xf numFmtId="0" fontId="3" fillId="4" borderId="40" xfId="5" applyFont="1" applyFill="1" applyBorder="1" applyAlignment="1"/>
    <xf numFmtId="0" fontId="3" fillId="4" borderId="41" xfId="5" applyFont="1" applyFill="1" applyBorder="1" applyAlignment="1"/>
    <xf numFmtId="167" fontId="3" fillId="4" borderId="2" xfId="5" quotePrefix="1" applyNumberFormat="1" applyFont="1" applyFill="1" applyBorder="1" applyAlignment="1">
      <alignment horizontal="center"/>
    </xf>
    <xf numFmtId="49" fontId="19" fillId="0" borderId="31" xfId="4" applyNumberFormat="1" applyFont="1" applyBorder="1"/>
    <xf numFmtId="0" fontId="19" fillId="0" borderId="41" xfId="4" applyFont="1" applyBorder="1"/>
    <xf numFmtId="0" fontId="5" fillId="0" borderId="0" xfId="5" applyFont="1" applyFill="1" applyAlignment="1">
      <alignment textRotation="90"/>
    </xf>
    <xf numFmtId="0" fontId="25" fillId="0" borderId="0" xfId="5" applyFont="1" applyFill="1" applyAlignment="1">
      <alignment horizontal="right"/>
    </xf>
    <xf numFmtId="0" fontId="5" fillId="0" borderId="0" xfId="5" applyFont="1" applyFill="1" applyBorder="1" applyAlignment="1">
      <alignment textRotation="90"/>
    </xf>
    <xf numFmtId="0" fontId="5" fillId="0" borderId="42" xfId="5" applyFont="1" applyBorder="1" applyAlignment="1">
      <alignment horizontal="center" textRotation="90"/>
    </xf>
    <xf numFmtId="0" fontId="1" fillId="0" borderId="0" xfId="13" applyFont="1" applyAlignment="1">
      <alignment horizontal="center" textRotation="90"/>
    </xf>
    <xf numFmtId="49" fontId="13" fillId="0" borderId="6" xfId="2" applyNumberFormat="1" applyFont="1" applyFill="1" applyBorder="1" applyAlignment="1">
      <alignment horizontal="center" textRotation="90"/>
    </xf>
    <xf numFmtId="0" fontId="1" fillId="0" borderId="0" xfId="13" applyFont="1" applyAlignment="1">
      <alignment horizontal="left" textRotation="90"/>
    </xf>
  </cellXfs>
  <cellStyles count="19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2 2 2" xfId="7"/>
    <cellStyle name="Normal 2 3" xfId="8"/>
    <cellStyle name="Normal 3" xfId="9"/>
    <cellStyle name="Normal 3 2" xfId="10"/>
    <cellStyle name="Normal 4" xfId="11"/>
    <cellStyle name="Normal 5" xfId="12"/>
    <cellStyle name="Normal 6" xfId="13"/>
    <cellStyle name="Normal 6 2" xfId="14"/>
    <cellStyle name="Normal 7" xfId="15"/>
    <cellStyle name="Normal 8" xfId="16"/>
    <cellStyle name="Normal 9" xfId="17"/>
    <cellStyle name="WinCalendar_BlankCells_35" xfId="18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color theme="9" tint="0.39994506668294322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114300</xdr:colOff>
      <xdr:row>2</xdr:row>
      <xdr:rowOff>152400</xdr:rowOff>
    </xdr:to>
    <xdr:pic>
      <xdr:nvPicPr>
        <xdr:cNvPr id="103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123825</xdr:colOff>
      <xdr:row>2</xdr:row>
      <xdr:rowOff>152400</xdr:rowOff>
    </xdr:to>
    <xdr:pic>
      <xdr:nvPicPr>
        <xdr:cNvPr id="205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3231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3248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49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3232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3244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45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46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47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3233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3241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42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43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3234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3239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40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3235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3236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37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38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371475</xdr:colOff>
      <xdr:row>2</xdr:row>
      <xdr:rowOff>152400</xdr:rowOff>
    </xdr:to>
    <xdr:pic>
      <xdr:nvPicPr>
        <xdr:cNvPr id="410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52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8"/>
  <sheetViews>
    <sheetView showGridLines="0" showRowColHeaders="0" tabSelected="1" workbookViewId="0">
      <pane ySplit="3" topLeftCell="A4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13.85546875" style="2" customWidth="1"/>
    <col min="2" max="2" width="5.5703125" style="2" bestFit="1" customWidth="1"/>
    <col min="3" max="3" width="29.7109375" style="2" bestFit="1" customWidth="1"/>
    <col min="4" max="4" width="4.140625" style="3" customWidth="1"/>
    <col min="5" max="5" width="5.7109375" style="2" customWidth="1"/>
    <col min="6" max="6" width="36.28515625" style="2" bestFit="1" customWidth="1"/>
    <col min="7" max="7" width="26.5703125" style="2" bestFit="1" customWidth="1"/>
    <col min="8" max="8" width="5.28515625" style="4" bestFit="1" customWidth="1"/>
    <col min="9" max="9" width="5" style="2" bestFit="1" customWidth="1"/>
    <col min="10" max="16384" width="9.140625" style="2"/>
  </cols>
  <sheetData>
    <row r="1" spans="1:10" x14ac:dyDescent="0.2">
      <c r="A1" s="1" t="s">
        <v>0</v>
      </c>
    </row>
    <row r="3" spans="1:10" x14ac:dyDescent="0.2">
      <c r="A3" s="5" t="s">
        <v>1</v>
      </c>
      <c r="B3" s="5" t="s">
        <v>2</v>
      </c>
      <c r="C3" s="5" t="s">
        <v>3</v>
      </c>
      <c r="D3" s="6"/>
      <c r="E3" s="5" t="s">
        <v>4</v>
      </c>
      <c r="F3" s="5" t="s">
        <v>5</v>
      </c>
      <c r="G3" s="5" t="s">
        <v>6</v>
      </c>
      <c r="H3" s="7" t="s">
        <v>7</v>
      </c>
      <c r="I3" s="8" t="s">
        <v>8</v>
      </c>
    </row>
    <row r="4" spans="1:10" s="9" customFormat="1" x14ac:dyDescent="0.2">
      <c r="A4" s="380" t="s">
        <v>9</v>
      </c>
      <c r="B4" s="380"/>
      <c r="D4" s="10"/>
      <c r="H4" s="11"/>
    </row>
    <row r="5" spans="1:10" x14ac:dyDescent="0.2">
      <c r="A5" s="12" t="s">
        <v>10</v>
      </c>
      <c r="B5" s="12" t="s">
        <v>11</v>
      </c>
      <c r="C5" s="12" t="s">
        <v>12</v>
      </c>
      <c r="D5" s="409" t="str">
        <f>HYPERLINK("#A!K1","A")</f>
        <v>A</v>
      </c>
      <c r="E5" s="12" t="s">
        <v>13</v>
      </c>
      <c r="F5" s="12" t="s">
        <v>14</v>
      </c>
      <c r="G5" s="13" t="s">
        <v>15</v>
      </c>
      <c r="H5" s="14" t="s">
        <v>16</v>
      </c>
      <c r="I5" s="15">
        <v>24</v>
      </c>
    </row>
    <row r="6" spans="1:10" s="19" customFormat="1" x14ac:dyDescent="0.2">
      <c r="A6" s="16" t="s">
        <v>17</v>
      </c>
      <c r="B6" s="16" t="s">
        <v>18</v>
      </c>
      <c r="C6" s="17" t="s">
        <v>92</v>
      </c>
      <c r="D6" s="410" t="str">
        <f>HYPERLINK("#1!G1","1")</f>
        <v>1</v>
      </c>
      <c r="E6" s="16" t="s">
        <v>20</v>
      </c>
      <c r="F6" s="16" t="s">
        <v>21</v>
      </c>
      <c r="G6" s="17" t="s">
        <v>15</v>
      </c>
      <c r="H6" s="18">
        <v>2</v>
      </c>
      <c r="I6" s="15">
        <v>25</v>
      </c>
    </row>
    <row r="7" spans="1:10" s="19" customFormat="1" x14ac:dyDescent="0.2">
      <c r="A7" s="16" t="s">
        <v>22</v>
      </c>
      <c r="B7" s="16" t="s">
        <v>23</v>
      </c>
      <c r="C7" s="17" t="s">
        <v>93</v>
      </c>
      <c r="D7" s="410" t="str">
        <f>HYPERLINK("#2!I1","2")</f>
        <v>2</v>
      </c>
      <c r="E7" s="16" t="s">
        <v>25</v>
      </c>
      <c r="F7" s="16" t="s">
        <v>21</v>
      </c>
      <c r="G7" s="17" t="s">
        <v>15</v>
      </c>
      <c r="H7" s="18">
        <v>2</v>
      </c>
      <c r="I7" s="15">
        <v>24</v>
      </c>
    </row>
    <row r="8" spans="1:10" x14ac:dyDescent="0.2">
      <c r="A8" s="20" t="s">
        <v>26</v>
      </c>
      <c r="B8" s="21">
        <v>0.45833333333333331</v>
      </c>
      <c r="C8" s="20" t="s">
        <v>580</v>
      </c>
      <c r="D8" s="411" t="str">
        <f>HYPERLINK("http://www.petanque.ee/index.php?id=103691&amp;cid=206","e1")</f>
        <v>e1</v>
      </c>
      <c r="E8" s="20" t="s">
        <v>13</v>
      </c>
      <c r="F8" s="20" t="s">
        <v>27</v>
      </c>
      <c r="G8" s="22" t="s">
        <v>15</v>
      </c>
      <c r="H8" s="23">
        <v>7</v>
      </c>
      <c r="I8" s="24">
        <v>33</v>
      </c>
      <c r="J8" s="378" t="str">
        <f>HYPERLINK("http://pildid.sportiv.ee/thumbnails.php?album=2666","Fot")</f>
        <v>Fot</v>
      </c>
    </row>
    <row r="9" spans="1:10" x14ac:dyDescent="0.2">
      <c r="A9" s="20" t="s">
        <v>28</v>
      </c>
      <c r="B9" s="21">
        <v>0.41666666666666669</v>
      </c>
      <c r="C9" s="20" t="s">
        <v>29</v>
      </c>
      <c r="D9" s="411" t="str">
        <f>HYPERLINK("http://www.petanque.ee/index.php?id=103691&amp;cid=207","e2")</f>
        <v>e2</v>
      </c>
      <c r="E9" s="20" t="s">
        <v>30</v>
      </c>
      <c r="F9" s="20" t="s">
        <v>14</v>
      </c>
      <c r="G9" s="22" t="s">
        <v>15</v>
      </c>
      <c r="H9" s="23">
        <v>7</v>
      </c>
      <c r="I9" s="24">
        <v>40</v>
      </c>
    </row>
    <row r="10" spans="1:10" x14ac:dyDescent="0.2">
      <c r="A10" s="25" t="s">
        <v>31</v>
      </c>
      <c r="B10" s="25" t="s">
        <v>32</v>
      </c>
      <c r="C10" s="26" t="s">
        <v>564</v>
      </c>
      <c r="D10" s="412" t="str">
        <f>HYPERLINK("#M1!M1","M1")</f>
        <v>M1</v>
      </c>
      <c r="E10" s="25" t="s">
        <v>25</v>
      </c>
      <c r="F10" s="26" t="s">
        <v>33</v>
      </c>
      <c r="G10" s="26" t="s">
        <v>34</v>
      </c>
      <c r="H10" s="27">
        <v>0</v>
      </c>
      <c r="I10" s="28">
        <v>24</v>
      </c>
      <c r="J10" s="378" t="str">
        <f>HYPERLINK("http://pildid.sportiv.ee/thumbnails.php?album=2665","Fot")</f>
        <v>Fot</v>
      </c>
    </row>
    <row r="11" spans="1:10" s="19" customFormat="1" x14ac:dyDescent="0.2">
      <c r="A11" s="16" t="s">
        <v>35</v>
      </c>
      <c r="B11" s="16" t="s">
        <v>23</v>
      </c>
      <c r="C11" s="17" t="s">
        <v>94</v>
      </c>
      <c r="D11" s="410" t="str">
        <f>HYPERLINK("#3!J1","3")</f>
        <v>3</v>
      </c>
      <c r="E11" s="16" t="s">
        <v>13</v>
      </c>
      <c r="F11" s="16" t="s">
        <v>21</v>
      </c>
      <c r="G11" s="17" t="s">
        <v>15</v>
      </c>
      <c r="H11" s="18">
        <v>2</v>
      </c>
      <c r="I11" s="15">
        <v>25</v>
      </c>
    </row>
    <row r="12" spans="1:10" s="9" customFormat="1" x14ac:dyDescent="0.2">
      <c r="A12" s="380" t="s">
        <v>37</v>
      </c>
      <c r="B12" s="380"/>
      <c r="D12" s="10"/>
      <c r="H12" s="29"/>
      <c r="I12" s="30"/>
    </row>
    <row r="13" spans="1:10" s="19" customFormat="1" x14ac:dyDescent="0.2">
      <c r="A13" s="16" t="s">
        <v>38</v>
      </c>
      <c r="B13" s="31">
        <v>0.75</v>
      </c>
      <c r="C13" s="17" t="s">
        <v>95</v>
      </c>
      <c r="D13" s="410" t="str">
        <f>HYPERLINK("#4!G1","4")</f>
        <v>4</v>
      </c>
      <c r="E13" s="16" t="s">
        <v>20</v>
      </c>
      <c r="F13" s="16" t="s">
        <v>39</v>
      </c>
      <c r="G13" s="17" t="s">
        <v>40</v>
      </c>
      <c r="H13" s="18">
        <v>1</v>
      </c>
      <c r="I13" s="15">
        <v>30</v>
      </c>
    </row>
    <row r="14" spans="1:10" s="19" customFormat="1" x14ac:dyDescent="0.2">
      <c r="A14" s="16" t="s">
        <v>41</v>
      </c>
      <c r="B14" s="16" t="s">
        <v>18</v>
      </c>
      <c r="C14" s="17" t="s">
        <v>573</v>
      </c>
      <c r="D14" s="410" t="str">
        <f>HYPERLINK("#5!G1","5")</f>
        <v>5</v>
      </c>
      <c r="E14" s="16" t="s">
        <v>20</v>
      </c>
      <c r="F14" s="17" t="s">
        <v>43</v>
      </c>
      <c r="G14" s="16" t="s">
        <v>44</v>
      </c>
      <c r="H14" s="18">
        <v>2</v>
      </c>
      <c r="I14" s="15">
        <v>28</v>
      </c>
    </row>
    <row r="15" spans="1:10" x14ac:dyDescent="0.2">
      <c r="A15" s="25" t="s">
        <v>45</v>
      </c>
      <c r="B15" s="25" t="s">
        <v>32</v>
      </c>
      <c r="C15" s="26" t="s">
        <v>565</v>
      </c>
      <c r="D15" s="412" t="str">
        <f>HYPERLINK("#M2!H1","M2")</f>
        <v>M2</v>
      </c>
      <c r="E15" s="25" t="s">
        <v>30</v>
      </c>
      <c r="F15" s="25" t="s">
        <v>46</v>
      </c>
      <c r="G15" s="25" t="s">
        <v>47</v>
      </c>
      <c r="H15" s="27">
        <v>0</v>
      </c>
      <c r="I15" s="28">
        <v>24</v>
      </c>
    </row>
    <row r="16" spans="1:10" s="19" customFormat="1" x14ac:dyDescent="0.2">
      <c r="A16" s="16" t="s">
        <v>48</v>
      </c>
      <c r="B16" s="16" t="s">
        <v>18</v>
      </c>
      <c r="C16" s="17" t="s">
        <v>96</v>
      </c>
      <c r="D16" s="410" t="str">
        <f>HYPERLINK("#6!G1","6")</f>
        <v>6</v>
      </c>
      <c r="E16" s="16" t="s">
        <v>25</v>
      </c>
      <c r="F16" s="17" t="s">
        <v>49</v>
      </c>
      <c r="G16" s="16" t="s">
        <v>50</v>
      </c>
      <c r="H16" s="18">
        <v>2</v>
      </c>
      <c r="I16" s="15">
        <v>26</v>
      </c>
    </row>
    <row r="17" spans="1:9" s="9" customFormat="1" x14ac:dyDescent="0.2">
      <c r="A17" s="380" t="s">
        <v>51</v>
      </c>
      <c r="B17" s="380"/>
      <c r="D17" s="10"/>
      <c r="H17" s="29"/>
      <c r="I17" s="30"/>
    </row>
    <row r="18" spans="1:9" s="19" customFormat="1" x14ac:dyDescent="0.2">
      <c r="A18" s="16" t="s">
        <v>52</v>
      </c>
      <c r="B18" s="16" t="s">
        <v>53</v>
      </c>
      <c r="C18" s="17" t="s">
        <v>97</v>
      </c>
      <c r="D18" s="410" t="str">
        <f>HYPERLINK("#7!I1","7")</f>
        <v>7</v>
      </c>
      <c r="E18" s="16" t="s">
        <v>25</v>
      </c>
      <c r="F18" s="16" t="s">
        <v>39</v>
      </c>
      <c r="G18" s="17" t="s">
        <v>40</v>
      </c>
      <c r="H18" s="18">
        <v>1</v>
      </c>
      <c r="I18" s="15">
        <v>30</v>
      </c>
    </row>
    <row r="19" spans="1:9" x14ac:dyDescent="0.2">
      <c r="A19" s="25" t="s">
        <v>54</v>
      </c>
      <c r="B19" s="32">
        <v>0.5</v>
      </c>
      <c r="C19" s="26" t="s">
        <v>566</v>
      </c>
      <c r="D19" s="412" t="str">
        <f>HYPERLINK("#M3!M1","M3")</f>
        <v>M3</v>
      </c>
      <c r="E19" s="25" t="s">
        <v>25</v>
      </c>
      <c r="F19" s="25" t="s">
        <v>46</v>
      </c>
      <c r="G19" s="25" t="s">
        <v>47</v>
      </c>
      <c r="H19" s="27">
        <v>0</v>
      </c>
      <c r="I19" s="28">
        <v>28</v>
      </c>
    </row>
    <row r="20" spans="1:9" s="19" customFormat="1" x14ac:dyDescent="0.2">
      <c r="A20" s="33" t="s">
        <v>55</v>
      </c>
      <c r="B20" s="33" t="s">
        <v>18</v>
      </c>
      <c r="C20" s="34" t="s">
        <v>569</v>
      </c>
      <c r="D20" s="413" t="str">
        <f>HYPERLINK("#8!I1","8")</f>
        <v>8</v>
      </c>
      <c r="E20" s="33" t="s">
        <v>13</v>
      </c>
      <c r="F20" s="34" t="s">
        <v>56</v>
      </c>
      <c r="G20" s="33" t="s">
        <v>57</v>
      </c>
      <c r="H20" s="35"/>
      <c r="I20" s="36">
        <v>26</v>
      </c>
    </row>
    <row r="21" spans="1:9" s="19" customFormat="1" x14ac:dyDescent="0.2">
      <c r="A21" s="16" t="s">
        <v>58</v>
      </c>
      <c r="B21" s="16" t="s">
        <v>23</v>
      </c>
      <c r="C21" s="17" t="s">
        <v>98</v>
      </c>
      <c r="D21" s="410" t="str">
        <f>HYPERLINK("#9!I1","9")</f>
        <v>9</v>
      </c>
      <c r="E21" s="16" t="s">
        <v>25</v>
      </c>
      <c r="F21" s="16" t="s">
        <v>21</v>
      </c>
      <c r="G21" s="17" t="s">
        <v>15</v>
      </c>
      <c r="H21" s="18">
        <v>2</v>
      </c>
      <c r="I21" s="15">
        <v>26</v>
      </c>
    </row>
    <row r="22" spans="1:9" s="9" customFormat="1" x14ac:dyDescent="0.2">
      <c r="A22" s="380" t="s">
        <v>60</v>
      </c>
      <c r="B22" s="380"/>
      <c r="D22" s="10"/>
      <c r="H22" s="29"/>
      <c r="I22" s="30"/>
    </row>
    <row r="23" spans="1:9" s="19" customFormat="1" x14ac:dyDescent="0.2">
      <c r="A23" s="16" t="s">
        <v>61</v>
      </c>
      <c r="B23" s="16" t="s">
        <v>23</v>
      </c>
      <c r="C23" s="17" t="s">
        <v>575</v>
      </c>
      <c r="D23" s="410" t="str">
        <f>HYPERLINK("#10!V1","10")</f>
        <v>10</v>
      </c>
      <c r="E23" s="16" t="s">
        <v>62</v>
      </c>
      <c r="F23" s="16" t="s">
        <v>39</v>
      </c>
      <c r="G23" s="17" t="s">
        <v>15</v>
      </c>
      <c r="H23" s="18">
        <v>1</v>
      </c>
      <c r="I23" s="15">
        <v>18</v>
      </c>
    </row>
    <row r="24" spans="1:9" s="19" customFormat="1" x14ac:dyDescent="0.2">
      <c r="A24" s="16" t="s">
        <v>63</v>
      </c>
      <c r="B24" s="16" t="s">
        <v>23</v>
      </c>
      <c r="C24" s="17" t="s">
        <v>572</v>
      </c>
      <c r="D24" s="410" t="str">
        <f>HYPERLINK("#11!L1","11")</f>
        <v>11</v>
      </c>
      <c r="E24" s="16" t="s">
        <v>25</v>
      </c>
      <c r="F24" s="16" t="s">
        <v>64</v>
      </c>
      <c r="G24" s="17" t="s">
        <v>65</v>
      </c>
      <c r="H24" s="18">
        <v>1</v>
      </c>
      <c r="I24" s="15">
        <v>30</v>
      </c>
    </row>
    <row r="25" spans="1:9" s="19" customFormat="1" x14ac:dyDescent="0.2">
      <c r="A25" s="16" t="s">
        <v>66</v>
      </c>
      <c r="B25" s="16" t="s">
        <v>18</v>
      </c>
      <c r="C25" s="17" t="s">
        <v>99</v>
      </c>
      <c r="D25" s="410" t="str">
        <f>HYPERLINK("#12!G1","12")</f>
        <v>12</v>
      </c>
      <c r="E25" s="16" t="s">
        <v>20</v>
      </c>
      <c r="F25" s="16" t="s">
        <v>67</v>
      </c>
      <c r="G25" s="17" t="s">
        <v>15</v>
      </c>
      <c r="H25" s="18">
        <v>2</v>
      </c>
      <c r="I25" s="15">
        <v>27</v>
      </c>
    </row>
    <row r="26" spans="1:9" x14ac:dyDescent="0.2">
      <c r="A26" s="26" t="s">
        <v>68</v>
      </c>
      <c r="B26" s="25" t="s">
        <v>32</v>
      </c>
      <c r="C26" s="26" t="s">
        <v>567</v>
      </c>
      <c r="D26" s="412" t="str">
        <f>HYPERLINK("#M4!H1","M4")</f>
        <v>M4</v>
      </c>
      <c r="E26" s="25" t="s">
        <v>30</v>
      </c>
      <c r="F26" s="25" t="s">
        <v>46</v>
      </c>
      <c r="G26" s="25" t="s">
        <v>47</v>
      </c>
      <c r="H26" s="27">
        <v>0</v>
      </c>
      <c r="I26" s="28">
        <v>18</v>
      </c>
    </row>
    <row r="27" spans="1:9" s="9" customFormat="1" x14ac:dyDescent="0.2">
      <c r="A27" s="380" t="s">
        <v>69</v>
      </c>
      <c r="B27" s="380"/>
      <c r="D27" s="10"/>
      <c r="H27" s="29"/>
      <c r="I27" s="30"/>
    </row>
    <row r="28" spans="1:9" s="19" customFormat="1" x14ac:dyDescent="0.2">
      <c r="A28" s="16" t="s">
        <v>70</v>
      </c>
      <c r="B28" s="16" t="s">
        <v>71</v>
      </c>
      <c r="C28" s="17" t="s">
        <v>97</v>
      </c>
      <c r="D28" s="410" t="str">
        <f>HYPERLINK("#13!L1","13")</f>
        <v>13</v>
      </c>
      <c r="E28" s="16" t="s">
        <v>13</v>
      </c>
      <c r="F28" s="16" t="s">
        <v>39</v>
      </c>
      <c r="G28" s="17" t="s">
        <v>40</v>
      </c>
      <c r="H28" s="18">
        <v>1</v>
      </c>
      <c r="I28" s="15">
        <v>23</v>
      </c>
    </row>
    <row r="29" spans="1:9" s="19" customFormat="1" x14ac:dyDescent="0.2">
      <c r="A29" s="429" t="s">
        <v>72</v>
      </c>
      <c r="B29" s="429" t="s">
        <v>53</v>
      </c>
      <c r="C29" s="429" t="s">
        <v>73</v>
      </c>
      <c r="D29" s="430" t="str">
        <f>HYPERLINK("#14!H1","14")</f>
        <v>14</v>
      </c>
      <c r="E29" s="429" t="s">
        <v>20</v>
      </c>
      <c r="F29" s="429" t="s">
        <v>74</v>
      </c>
      <c r="G29" s="429" t="s">
        <v>75</v>
      </c>
      <c r="H29" s="431">
        <v>0</v>
      </c>
      <c r="I29" s="432">
        <v>25</v>
      </c>
    </row>
    <row r="30" spans="1:9" s="19" customFormat="1" x14ac:dyDescent="0.2">
      <c r="A30" s="429" t="s">
        <v>76</v>
      </c>
      <c r="B30" s="429" t="s">
        <v>53</v>
      </c>
      <c r="C30" s="429" t="s">
        <v>77</v>
      </c>
      <c r="D30" s="430" t="str">
        <f>HYPERLINK("#14!H1","14")</f>
        <v>14</v>
      </c>
      <c r="E30" s="429" t="s">
        <v>20</v>
      </c>
      <c r="F30" s="429" t="s">
        <v>74</v>
      </c>
      <c r="G30" s="429" t="s">
        <v>75</v>
      </c>
      <c r="H30" s="431">
        <v>0</v>
      </c>
      <c r="I30" s="432"/>
    </row>
    <row r="31" spans="1:9" s="19" customFormat="1" x14ac:dyDescent="0.2">
      <c r="A31" s="16" t="s">
        <v>78</v>
      </c>
      <c r="B31" s="16" t="s">
        <v>18</v>
      </c>
      <c r="C31" s="17" t="s">
        <v>98</v>
      </c>
      <c r="D31" s="410" t="str">
        <f>HYPERLINK("#15!N1","15")</f>
        <v>15</v>
      </c>
      <c r="E31" s="16" t="s">
        <v>13</v>
      </c>
      <c r="F31" s="16" t="s">
        <v>21</v>
      </c>
      <c r="G31" s="17" t="s">
        <v>15</v>
      </c>
      <c r="H31" s="18">
        <v>2</v>
      </c>
      <c r="I31" s="15">
        <v>22</v>
      </c>
    </row>
    <row r="32" spans="1:9" s="9" customFormat="1" x14ac:dyDescent="0.2">
      <c r="A32" s="380" t="s">
        <v>79</v>
      </c>
      <c r="B32" s="380"/>
      <c r="D32" s="10"/>
      <c r="H32" s="29"/>
      <c r="I32" s="30"/>
    </row>
    <row r="33" spans="1:9" x14ac:dyDescent="0.2">
      <c r="A33" s="25" t="s">
        <v>80</v>
      </c>
      <c r="B33" s="25" t="s">
        <v>81</v>
      </c>
      <c r="C33" s="26" t="s">
        <v>568</v>
      </c>
      <c r="D33" s="412" t="str">
        <f>HYPERLINK("#M5!J1","M5")</f>
        <v>M5</v>
      </c>
      <c r="E33" s="25" t="s">
        <v>13</v>
      </c>
      <c r="F33" s="25" t="s">
        <v>46</v>
      </c>
      <c r="G33" s="25" t="s">
        <v>47</v>
      </c>
      <c r="H33" s="27">
        <v>0</v>
      </c>
      <c r="I33" s="28">
        <v>16</v>
      </c>
    </row>
    <row r="34" spans="1:9" x14ac:dyDescent="0.2">
      <c r="A34" s="37" t="s">
        <v>82</v>
      </c>
      <c r="B34" s="12" t="s">
        <v>83</v>
      </c>
      <c r="C34" s="12" t="s">
        <v>84</v>
      </c>
      <c r="D34" s="409" t="str">
        <f>HYPERLINK("#L!L1","L")</f>
        <v>L</v>
      </c>
      <c r="E34" s="37" t="s">
        <v>25</v>
      </c>
      <c r="F34" s="37" t="s">
        <v>85</v>
      </c>
      <c r="G34" s="12"/>
      <c r="H34" s="38"/>
      <c r="I34" s="15">
        <v>11</v>
      </c>
    </row>
    <row r="35" spans="1:9" x14ac:dyDescent="0.2">
      <c r="E35" s="39"/>
      <c r="F35" s="39"/>
    </row>
    <row r="36" spans="1:9" x14ac:dyDescent="0.2">
      <c r="A36" s="40" t="s">
        <v>563</v>
      </c>
    </row>
    <row r="37" spans="1:9" x14ac:dyDescent="0.2">
      <c r="A37" s="406" t="s">
        <v>560</v>
      </c>
      <c r="B37" s="403"/>
      <c r="C37" s="403"/>
      <c r="D37" s="403"/>
      <c r="E37" s="403"/>
      <c r="F37" s="403"/>
    </row>
    <row r="38" spans="1:9" x14ac:dyDescent="0.2">
      <c r="A38" s="405" t="s">
        <v>87</v>
      </c>
      <c r="B38" s="42"/>
      <c r="C38" s="42"/>
      <c r="G38" s="404"/>
    </row>
  </sheetData>
  <conditionalFormatting sqref="I5:I7 I10:I34">
    <cfRule type="top10" dxfId="26" priority="1" stopIfTrue="1" rank="1"/>
  </conditionalFormatting>
  <pageMargins left="0.39370078740157483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W140"/>
  <sheetViews>
    <sheetView showGridLines="0" showRowColHeaders="0" zoomScaleNormal="100" workbookViewId="0">
      <pane ySplit="7" topLeftCell="A8" activePane="bottomLeft" state="frozen"/>
      <selection activeCell="I1" sqref="I1"/>
      <selection pane="bottomLeft" activeCell="H1" sqref="H1"/>
    </sheetView>
  </sheetViews>
  <sheetFormatPr defaultColWidth="11.5703125" defaultRowHeight="12.75" x14ac:dyDescent="0.2"/>
  <cols>
    <col min="1" max="1" width="4" style="51" customWidth="1"/>
    <col min="2" max="2" width="3.28515625" style="51" customWidth="1"/>
    <col min="3" max="3" width="3.28515625" style="57" customWidth="1"/>
    <col min="4" max="4" width="21.7109375" style="51" bestFit="1" customWidth="1"/>
    <col min="5" max="5" width="4" style="58" bestFit="1" customWidth="1"/>
    <col min="6" max="6" width="3.28515625" style="57" customWidth="1"/>
    <col min="7" max="7" width="3.28515625" style="59" customWidth="1"/>
    <col min="8" max="10" width="3.28515625" style="57" customWidth="1"/>
    <col min="11" max="12" width="3.28515625" style="59" customWidth="1"/>
    <col min="13" max="13" width="3.28515625" style="57" customWidth="1"/>
    <col min="14" max="14" width="3.28515625" style="59" customWidth="1"/>
    <col min="15" max="15" width="3.28515625" style="57" customWidth="1"/>
    <col min="16" max="16" width="3.28515625" style="59" customWidth="1"/>
    <col min="17" max="17" width="3.28515625" style="60" customWidth="1"/>
    <col min="18" max="18" width="3.28515625" style="51" customWidth="1"/>
    <col min="19" max="19" width="5.7109375" style="51" customWidth="1"/>
    <col min="20" max="20" width="3.28515625" style="51" customWidth="1"/>
    <col min="21" max="23" width="3.28515625" style="51" bestFit="1" customWidth="1"/>
    <col min="24" max="16384" width="11.5703125" style="51"/>
  </cols>
  <sheetData>
    <row r="1" spans="1:23" x14ac:dyDescent="0.2">
      <c r="B1" s="44"/>
      <c r="C1" s="43" t="s">
        <v>88</v>
      </c>
      <c r="D1" s="44"/>
      <c r="E1" s="46"/>
      <c r="F1" s="45"/>
      <c r="G1" s="47"/>
      <c r="H1" s="45"/>
      <c r="I1" s="45"/>
      <c r="J1" s="45"/>
      <c r="K1" s="47"/>
      <c r="L1" s="47"/>
      <c r="M1" s="45"/>
      <c r="N1" s="47"/>
      <c r="O1" s="45"/>
      <c r="P1" s="47"/>
      <c r="Q1" s="48"/>
      <c r="R1" s="44"/>
      <c r="S1" s="471" t="s">
        <v>558</v>
      </c>
      <c r="T1" s="471"/>
      <c r="U1" s="49"/>
      <c r="V1" s="50" t="s">
        <v>89</v>
      </c>
      <c r="W1" s="50"/>
    </row>
    <row r="2" spans="1:23" x14ac:dyDescent="0.2">
      <c r="B2" s="44"/>
      <c r="C2" s="52" t="s">
        <v>562</v>
      </c>
      <c r="D2" s="44"/>
      <c r="E2" s="46"/>
      <c r="F2" s="45"/>
      <c r="G2" s="47"/>
      <c r="H2" s="45"/>
      <c r="I2" s="45"/>
      <c r="J2" s="45"/>
      <c r="K2" s="47"/>
      <c r="L2" s="47"/>
      <c r="M2" s="45"/>
      <c r="N2" s="47"/>
      <c r="O2" s="45"/>
      <c r="P2" s="47"/>
      <c r="Q2" s="48"/>
      <c r="R2" s="44"/>
      <c r="S2" s="44"/>
      <c r="T2" s="53"/>
      <c r="U2" s="54"/>
      <c r="V2" s="55" t="s">
        <v>90</v>
      </c>
      <c r="W2" s="55"/>
    </row>
    <row r="3" spans="1:23" x14ac:dyDescent="0.2">
      <c r="A3" s="56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U3" s="54"/>
      <c r="V3" s="61" t="s">
        <v>91</v>
      </c>
      <c r="W3" s="61"/>
    </row>
    <row r="4" spans="1:23" ht="92.25" customHeight="1" x14ac:dyDescent="0.2">
      <c r="A4" s="62" t="s">
        <v>16</v>
      </c>
      <c r="B4" s="62" t="s">
        <v>16</v>
      </c>
      <c r="C4" s="62" t="s">
        <v>16</v>
      </c>
      <c r="D4" s="62" t="s">
        <v>16</v>
      </c>
      <c r="E4" s="62" t="s">
        <v>16</v>
      </c>
      <c r="F4" s="63" t="str">
        <f>Kalend!C6</f>
        <v>K-Järve 12. KV 1. etapp</v>
      </c>
      <c r="G4" s="63" t="str">
        <f>Kalend!C7</f>
        <v>K-Järve 12. KV 2. etapp</v>
      </c>
      <c r="H4" s="63" t="str">
        <f>Kalend!C11</f>
        <v>K-Järve 12. KV 3. etapp</v>
      </c>
      <c r="I4" s="63" t="str">
        <f>Kalend!C13</f>
        <v>Jõhvi 11. MV</v>
      </c>
      <c r="J4" s="63" t="str">
        <f>Kalend!C14</f>
        <v>K-Nõmme 12. MV</v>
      </c>
      <c r="K4" s="63" t="str">
        <f>Kalend!C16</f>
        <v>Kohtla valla MV (Sakal)</v>
      </c>
      <c r="L4" s="63" t="str">
        <f>Kalend!C18</f>
        <v>Jõhvi 13. MV</v>
      </c>
      <c r="M4" s="63" t="str">
        <f>Kalend!C20</f>
        <v>Toila valla MV (12. muruturniir)</v>
      </c>
      <c r="N4" s="63" t="str">
        <f>Kalend!C21</f>
        <v>K-Järve 14. MV</v>
      </c>
      <c r="O4" s="63" t="str">
        <f>Kalend!C23</f>
        <v>Ivari karikas</v>
      </c>
      <c r="P4" s="63" t="str">
        <f>Kalend!C24</f>
        <v>Laadur GP (Kurtnas)</v>
      </c>
      <c r="Q4" s="63" t="str">
        <f>Kalend!C25</f>
        <v>K-Järve 12. MV (Ahtmes)</v>
      </c>
      <c r="R4" s="63" t="str">
        <f>Kalend!C28</f>
        <v>Jõhvi 13. MV</v>
      </c>
      <c r="S4" s="64" t="str">
        <f>Kalend!C29</f>
        <v>Mäetaguse MV (alagrupid)</v>
      </c>
      <c r="T4" s="63" t="str">
        <f>Kalend!C31</f>
        <v>K-Järve 14. MV</v>
      </c>
    </row>
    <row r="5" spans="1:23" ht="29.25" x14ac:dyDescent="0.25">
      <c r="A5" s="62" t="s">
        <v>16</v>
      </c>
      <c r="B5" s="62" t="s">
        <v>16</v>
      </c>
      <c r="C5" s="62" t="s">
        <v>16</v>
      </c>
      <c r="D5" s="65"/>
      <c r="E5" s="62" t="s">
        <v>16</v>
      </c>
      <c r="F5" s="401" t="str">
        <f>MID(Kalend!A6,4,5)</f>
        <v>12.05</v>
      </c>
      <c r="G5" s="401" t="str">
        <f>MID(Kalend!A7,4,5)</f>
        <v>14.05</v>
      </c>
      <c r="H5" s="401" t="str">
        <f>MID(Kalend!A11,4,5)</f>
        <v>28.05</v>
      </c>
      <c r="I5" s="401" t="str">
        <f>MID(Kalend!A13,4,5)</f>
        <v>11.06</v>
      </c>
      <c r="J5" s="401" t="str">
        <f>MID(Kalend!A14,4,5)</f>
        <v>16.06</v>
      </c>
      <c r="K5" s="401" t="str">
        <f>MID(Kalend!A16,4,5)</f>
        <v>22.06</v>
      </c>
      <c r="L5" s="401" t="str">
        <f>MID(Kalend!A18,4,5)</f>
        <v>02.07</v>
      </c>
      <c r="M5" s="401" t="str">
        <f>MID(Kalend!A20,4,5)</f>
        <v>14.07</v>
      </c>
      <c r="N5" s="401" t="str">
        <f>MID(Kalend!A21,4,5)</f>
        <v>23.07</v>
      </c>
      <c r="O5" s="401" t="str">
        <f>MID(Kalend!A23,4,5)</f>
        <v>06.08</v>
      </c>
      <c r="P5" s="401" t="str">
        <f>MID(Kalend!A24,4,5)</f>
        <v>13.08</v>
      </c>
      <c r="Q5" s="401" t="str">
        <f>MID(Kalend!A25,4,5)</f>
        <v>20.08</v>
      </c>
      <c r="R5" s="401" t="str">
        <f>MID(Kalend!A28,4,5)</f>
        <v>08.09</v>
      </c>
      <c r="S5" s="402" t="str">
        <f>MID(Kalend!A29,4,5)&amp;MID(Kalend!A30,4,5)</f>
        <v>10.0912.09</v>
      </c>
      <c r="T5" s="401" t="str">
        <f>MID(Kalend!A31,4,5)</f>
        <v>22.09</v>
      </c>
      <c r="U5" s="472" t="s">
        <v>559</v>
      </c>
      <c r="V5" s="470" t="s">
        <v>102</v>
      </c>
      <c r="W5" s="470" t="s">
        <v>103</v>
      </c>
    </row>
    <row r="6" spans="1:23" x14ac:dyDescent="0.2">
      <c r="A6" s="443" t="s">
        <v>577</v>
      </c>
      <c r="B6" s="444"/>
      <c r="C6" s="445"/>
      <c r="D6" s="62" t="s">
        <v>16</v>
      </c>
      <c r="E6" s="449" t="s">
        <v>16</v>
      </c>
      <c r="F6" s="414" t="str">
        <f>HYPERLINK("#1!G1"," 1 ")</f>
        <v xml:space="preserve"> 1 </v>
      </c>
      <c r="G6" s="414" t="str">
        <f>HYPERLINK("#2!I1"," 2 ")</f>
        <v xml:space="preserve"> 2 </v>
      </c>
      <c r="H6" s="414" t="str">
        <f>HYPERLINK("#3!J1"," 3 ")</f>
        <v xml:space="preserve"> 3 </v>
      </c>
      <c r="I6" s="414" t="str">
        <f>HYPERLINK("#4!G1"," 4 ")</f>
        <v xml:space="preserve"> 4 </v>
      </c>
      <c r="J6" s="414" t="str">
        <f>HYPERLINK("#5!G1"," 5 ")</f>
        <v xml:space="preserve"> 5 </v>
      </c>
      <c r="K6" s="414" t="str">
        <f>HYPERLINK("#6!G1"," 6 ")</f>
        <v xml:space="preserve"> 6 </v>
      </c>
      <c r="L6" s="414" t="str">
        <f>HYPERLINK("#7!I1"," 7 ")</f>
        <v xml:space="preserve"> 7 </v>
      </c>
      <c r="M6" s="414" t="str">
        <f>HYPERLINK("#8!I1"," 8 ")</f>
        <v xml:space="preserve"> 8 </v>
      </c>
      <c r="N6" s="414" t="str">
        <f>HYPERLINK("#9!I1"," 9 ")</f>
        <v xml:space="preserve"> 9 </v>
      </c>
      <c r="O6" s="414" t="str">
        <f>HYPERLINK("#10!V1","10")</f>
        <v>10</v>
      </c>
      <c r="P6" s="414" t="str">
        <f>HYPERLINK("#11!L1","11")</f>
        <v>11</v>
      </c>
      <c r="Q6" s="414" t="str">
        <f>HYPERLINK("#12!G1","12")</f>
        <v>12</v>
      </c>
      <c r="R6" s="414" t="str">
        <f>HYPERLINK("#13!L1","13")</f>
        <v>13</v>
      </c>
      <c r="S6" s="414" t="str">
        <f>HYPERLINK("#14!H1","14")</f>
        <v>14</v>
      </c>
      <c r="T6" s="414" t="str">
        <f>HYPERLINK("#15!N1","15")</f>
        <v>15</v>
      </c>
      <c r="U6" s="472"/>
      <c r="V6" s="470"/>
      <c r="W6" s="470"/>
    </row>
    <row r="7" spans="1:23" x14ac:dyDescent="0.2">
      <c r="A7" s="446" t="s">
        <v>576</v>
      </c>
      <c r="B7" s="447" t="s">
        <v>119</v>
      </c>
      <c r="C7" s="448" t="s">
        <v>120</v>
      </c>
      <c r="D7" s="67" t="s">
        <v>121</v>
      </c>
      <c r="E7" s="450" t="s">
        <v>122</v>
      </c>
      <c r="F7" s="433" t="s">
        <v>123</v>
      </c>
      <c r="G7" s="433" t="s">
        <v>124</v>
      </c>
      <c r="H7" s="433" t="s">
        <v>125</v>
      </c>
      <c r="I7" s="433" t="s">
        <v>123</v>
      </c>
      <c r="J7" s="433" t="s">
        <v>123</v>
      </c>
      <c r="K7" s="433" t="s">
        <v>124</v>
      </c>
      <c r="L7" s="433" t="s">
        <v>124</v>
      </c>
      <c r="M7" s="433" t="s">
        <v>125</v>
      </c>
      <c r="N7" s="433" t="s">
        <v>124</v>
      </c>
      <c r="O7" s="433" t="s">
        <v>126</v>
      </c>
      <c r="P7" s="433" t="s">
        <v>124</v>
      </c>
      <c r="Q7" s="433" t="s">
        <v>123</v>
      </c>
      <c r="R7" s="433" t="s">
        <v>125</v>
      </c>
      <c r="S7" s="433" t="s">
        <v>123</v>
      </c>
      <c r="T7" s="433" t="s">
        <v>125</v>
      </c>
      <c r="U7" s="49"/>
    </row>
    <row r="8" spans="1:23" x14ac:dyDescent="0.2">
      <c r="A8" s="452">
        <v>1</v>
      </c>
      <c r="B8" s="73"/>
      <c r="C8" s="386"/>
      <c r="D8" s="440" t="s">
        <v>127</v>
      </c>
      <c r="E8" s="451">
        <v>422</v>
      </c>
      <c r="F8" s="69">
        <v>34</v>
      </c>
      <c r="G8" s="69">
        <v>40</v>
      </c>
      <c r="H8" s="69">
        <v>30</v>
      </c>
      <c r="I8" s="69">
        <v>26</v>
      </c>
      <c r="J8" s="69">
        <v>34</v>
      </c>
      <c r="K8" s="434" t="s">
        <v>128</v>
      </c>
      <c r="L8" s="69">
        <v>40</v>
      </c>
      <c r="M8" s="69">
        <v>34</v>
      </c>
      <c r="N8" s="69">
        <v>40</v>
      </c>
      <c r="O8" s="434">
        <v>24</v>
      </c>
      <c r="P8" s="69">
        <v>40</v>
      </c>
      <c r="Q8" s="69">
        <v>40</v>
      </c>
      <c r="R8" s="69">
        <v>24</v>
      </c>
      <c r="S8" s="434" t="s">
        <v>128</v>
      </c>
      <c r="T8" s="69">
        <v>40</v>
      </c>
      <c r="U8" s="70">
        <f>COUNTIF(F8:T8,"&gt;=0")</f>
        <v>13</v>
      </c>
      <c r="V8" s="70">
        <f>COUNTIF(F8:T8,"&gt;=30")</f>
        <v>10</v>
      </c>
      <c r="W8" s="70">
        <f>COUNTIF(F8:T8,"=40")</f>
        <v>6</v>
      </c>
    </row>
    <row r="9" spans="1:23" x14ac:dyDescent="0.2">
      <c r="A9" s="452">
        <v>2</v>
      </c>
      <c r="B9" s="73"/>
      <c r="C9" s="386"/>
      <c r="D9" s="71" t="s">
        <v>129</v>
      </c>
      <c r="E9" s="451">
        <v>362</v>
      </c>
      <c r="F9" s="434" t="s">
        <v>128</v>
      </c>
      <c r="G9" s="69">
        <v>34</v>
      </c>
      <c r="H9" s="434">
        <v>2</v>
      </c>
      <c r="I9" s="69">
        <v>40</v>
      </c>
      <c r="J9" s="69">
        <v>40</v>
      </c>
      <c r="K9" s="69">
        <v>22</v>
      </c>
      <c r="L9" s="434">
        <v>18</v>
      </c>
      <c r="M9" s="69">
        <v>40</v>
      </c>
      <c r="N9" s="69">
        <v>26</v>
      </c>
      <c r="O9" s="69">
        <v>20</v>
      </c>
      <c r="P9" s="69">
        <v>34</v>
      </c>
      <c r="Q9" s="69">
        <v>18</v>
      </c>
      <c r="R9" s="69">
        <v>40</v>
      </c>
      <c r="S9" s="69">
        <v>30</v>
      </c>
      <c r="T9" s="69">
        <v>18</v>
      </c>
      <c r="U9" s="70">
        <f t="shared" ref="U9:U72" si="0">COUNTIF(F9:T9,"&gt;=0")</f>
        <v>14</v>
      </c>
      <c r="V9" s="70">
        <f t="shared" ref="V9:V72" si="1">COUNTIF(F9:T9,"&gt;=30")</f>
        <v>7</v>
      </c>
      <c r="W9" s="70">
        <f t="shared" ref="W9:W72" si="2">COUNTIF(F9:T9,"=40")</f>
        <v>4</v>
      </c>
    </row>
    <row r="10" spans="1:23" x14ac:dyDescent="0.2">
      <c r="A10" s="452">
        <v>3</v>
      </c>
      <c r="B10" s="73"/>
      <c r="C10" s="386"/>
      <c r="D10" s="72" t="s">
        <v>130</v>
      </c>
      <c r="E10" s="451">
        <v>305</v>
      </c>
      <c r="F10" s="69">
        <v>30</v>
      </c>
      <c r="G10" s="69">
        <v>18</v>
      </c>
      <c r="H10" s="69">
        <v>40</v>
      </c>
      <c r="I10" s="69">
        <v>30</v>
      </c>
      <c r="J10" s="434">
        <v>22</v>
      </c>
      <c r="K10" s="69">
        <v>40</v>
      </c>
      <c r="L10" s="434">
        <v>8</v>
      </c>
      <c r="M10" s="69">
        <v>26</v>
      </c>
      <c r="N10" s="69">
        <v>24</v>
      </c>
      <c r="O10" s="434" t="s">
        <v>128</v>
      </c>
      <c r="P10" s="69">
        <v>20</v>
      </c>
      <c r="Q10" s="69">
        <v>26</v>
      </c>
      <c r="R10" s="69">
        <v>1</v>
      </c>
      <c r="S10" s="69">
        <v>24</v>
      </c>
      <c r="T10" s="69">
        <v>26</v>
      </c>
      <c r="U10" s="70">
        <f t="shared" si="0"/>
        <v>14</v>
      </c>
      <c r="V10" s="70">
        <f t="shared" si="1"/>
        <v>4</v>
      </c>
      <c r="W10" s="70">
        <f t="shared" si="2"/>
        <v>2</v>
      </c>
    </row>
    <row r="11" spans="1:23" x14ac:dyDescent="0.2">
      <c r="A11" s="452">
        <v>4</v>
      </c>
      <c r="B11" s="73"/>
      <c r="C11" s="386"/>
      <c r="D11" s="68" t="s">
        <v>131</v>
      </c>
      <c r="E11" s="451">
        <v>304</v>
      </c>
      <c r="F11" s="69">
        <v>40</v>
      </c>
      <c r="G11" s="69">
        <v>26</v>
      </c>
      <c r="H11" s="69">
        <v>34</v>
      </c>
      <c r="I11" s="69">
        <v>34</v>
      </c>
      <c r="J11" s="69">
        <v>26</v>
      </c>
      <c r="K11" s="69">
        <v>34</v>
      </c>
      <c r="L11" s="434">
        <v>16</v>
      </c>
      <c r="M11" s="434" t="s">
        <v>128</v>
      </c>
      <c r="N11" s="69">
        <v>30</v>
      </c>
      <c r="O11" s="69"/>
      <c r="P11" s="69">
        <v>26</v>
      </c>
      <c r="Q11" s="434">
        <v>24</v>
      </c>
      <c r="R11" s="69"/>
      <c r="S11" s="69">
        <v>34</v>
      </c>
      <c r="T11" s="69">
        <v>20</v>
      </c>
      <c r="U11" s="70">
        <f t="shared" si="0"/>
        <v>12</v>
      </c>
      <c r="V11" s="70">
        <f t="shared" si="1"/>
        <v>6</v>
      </c>
      <c r="W11" s="70">
        <f t="shared" si="2"/>
        <v>1</v>
      </c>
    </row>
    <row r="12" spans="1:23" x14ac:dyDescent="0.2">
      <c r="A12" s="452">
        <v>5</v>
      </c>
      <c r="B12" s="73"/>
      <c r="C12" s="386"/>
      <c r="D12" s="68" t="s">
        <v>132</v>
      </c>
      <c r="E12" s="451">
        <v>298</v>
      </c>
      <c r="F12" s="69">
        <v>40</v>
      </c>
      <c r="G12" s="69">
        <v>26</v>
      </c>
      <c r="H12" s="434">
        <v>1</v>
      </c>
      <c r="I12" s="69">
        <v>34</v>
      </c>
      <c r="J12" s="69">
        <v>26</v>
      </c>
      <c r="K12" s="69">
        <v>34</v>
      </c>
      <c r="L12" s="434">
        <v>16</v>
      </c>
      <c r="M12" s="69">
        <v>10</v>
      </c>
      <c r="N12" s="69">
        <v>30</v>
      </c>
      <c r="O12" s="69">
        <v>6</v>
      </c>
      <c r="P12" s="69">
        <v>26</v>
      </c>
      <c r="Q12" s="434">
        <v>24</v>
      </c>
      <c r="R12" s="69">
        <v>16</v>
      </c>
      <c r="S12" s="69">
        <v>34</v>
      </c>
      <c r="T12" s="69">
        <v>16</v>
      </c>
      <c r="U12" s="70">
        <f t="shared" si="0"/>
        <v>15</v>
      </c>
      <c r="V12" s="70">
        <f t="shared" si="1"/>
        <v>5</v>
      </c>
      <c r="W12" s="70">
        <f t="shared" si="2"/>
        <v>1</v>
      </c>
    </row>
    <row r="13" spans="1:23" x14ac:dyDescent="0.2">
      <c r="A13" s="452">
        <v>6</v>
      </c>
      <c r="B13" s="73">
        <v>1</v>
      </c>
      <c r="C13" s="386"/>
      <c r="D13" s="73" t="s">
        <v>133</v>
      </c>
      <c r="E13" s="451">
        <v>278</v>
      </c>
      <c r="F13" s="69">
        <v>34</v>
      </c>
      <c r="G13" s="69">
        <v>40</v>
      </c>
      <c r="H13" s="69">
        <v>1</v>
      </c>
      <c r="I13" s="69">
        <v>26</v>
      </c>
      <c r="J13" s="69">
        <v>34</v>
      </c>
      <c r="K13" s="434" t="s">
        <v>128</v>
      </c>
      <c r="L13" s="69">
        <v>40</v>
      </c>
      <c r="M13" s="434" t="s">
        <v>128</v>
      </c>
      <c r="N13" s="69">
        <v>40</v>
      </c>
      <c r="O13" s="69">
        <v>3</v>
      </c>
      <c r="P13" s="69"/>
      <c r="Q13" s="69">
        <v>40</v>
      </c>
      <c r="R13" s="69">
        <v>8</v>
      </c>
      <c r="S13" s="434" t="s">
        <v>128</v>
      </c>
      <c r="T13" s="69">
        <v>12</v>
      </c>
      <c r="U13" s="70">
        <f t="shared" si="0"/>
        <v>11</v>
      </c>
      <c r="V13" s="70">
        <f t="shared" si="1"/>
        <v>6</v>
      </c>
      <c r="W13" s="70">
        <f t="shared" si="2"/>
        <v>4</v>
      </c>
    </row>
    <row r="14" spans="1:23" x14ac:dyDescent="0.2">
      <c r="A14" s="452">
        <v>7</v>
      </c>
      <c r="B14" s="73"/>
      <c r="C14" s="387"/>
      <c r="D14" s="68" t="s">
        <v>134</v>
      </c>
      <c r="E14" s="451">
        <v>278</v>
      </c>
      <c r="F14" s="69">
        <v>18</v>
      </c>
      <c r="G14" s="69">
        <v>30</v>
      </c>
      <c r="H14" s="69">
        <v>14</v>
      </c>
      <c r="I14" s="434">
        <v>16</v>
      </c>
      <c r="J14" s="69">
        <v>30</v>
      </c>
      <c r="K14" s="434" t="s">
        <v>128</v>
      </c>
      <c r="L14" s="69">
        <v>14</v>
      </c>
      <c r="M14" s="69">
        <v>30</v>
      </c>
      <c r="N14" s="69">
        <v>14</v>
      </c>
      <c r="O14" s="69">
        <v>34</v>
      </c>
      <c r="P14" s="69">
        <v>12</v>
      </c>
      <c r="Q14" s="69">
        <v>34</v>
      </c>
      <c r="R14" s="69">
        <v>22</v>
      </c>
      <c r="S14" s="69">
        <v>26</v>
      </c>
      <c r="T14" s="434" t="s">
        <v>128</v>
      </c>
      <c r="U14" s="70">
        <f t="shared" si="0"/>
        <v>13</v>
      </c>
      <c r="V14" s="70">
        <f t="shared" si="1"/>
        <v>5</v>
      </c>
      <c r="W14" s="70">
        <f t="shared" si="2"/>
        <v>0</v>
      </c>
    </row>
    <row r="15" spans="1:23" x14ac:dyDescent="0.2">
      <c r="A15" s="452">
        <v>8</v>
      </c>
      <c r="B15" s="73"/>
      <c r="C15" s="386"/>
      <c r="D15" s="68" t="s">
        <v>135</v>
      </c>
      <c r="E15" s="451">
        <v>259</v>
      </c>
      <c r="F15" s="69">
        <v>20</v>
      </c>
      <c r="G15" s="434">
        <v>14</v>
      </c>
      <c r="H15" s="69">
        <v>24</v>
      </c>
      <c r="I15" s="434">
        <v>18</v>
      </c>
      <c r="J15" s="69">
        <v>24</v>
      </c>
      <c r="K15" s="69">
        <v>26</v>
      </c>
      <c r="L15" s="69">
        <v>30</v>
      </c>
      <c r="M15" s="434">
        <v>4</v>
      </c>
      <c r="N15" s="69">
        <v>20</v>
      </c>
      <c r="O15" s="69">
        <v>15</v>
      </c>
      <c r="P15" s="69">
        <v>16</v>
      </c>
      <c r="Q15" s="69">
        <v>26</v>
      </c>
      <c r="R15" s="69">
        <v>10</v>
      </c>
      <c r="S15" s="69">
        <v>24</v>
      </c>
      <c r="T15" s="69">
        <v>24</v>
      </c>
      <c r="U15" s="70">
        <f t="shared" si="0"/>
        <v>15</v>
      </c>
      <c r="V15" s="70">
        <f t="shared" si="1"/>
        <v>1</v>
      </c>
      <c r="W15" s="70">
        <f t="shared" si="2"/>
        <v>0</v>
      </c>
    </row>
    <row r="16" spans="1:23" x14ac:dyDescent="0.2">
      <c r="A16" s="452">
        <v>9</v>
      </c>
      <c r="B16" s="73"/>
      <c r="C16" s="386"/>
      <c r="D16" s="75" t="s">
        <v>136</v>
      </c>
      <c r="E16" s="451">
        <v>255</v>
      </c>
      <c r="F16" s="69">
        <v>20</v>
      </c>
      <c r="G16" s="434">
        <v>14</v>
      </c>
      <c r="H16" s="69">
        <v>8</v>
      </c>
      <c r="I16" s="434">
        <v>18</v>
      </c>
      <c r="J16" s="69">
        <v>24</v>
      </c>
      <c r="K16" s="69">
        <v>26</v>
      </c>
      <c r="L16" s="69">
        <v>30</v>
      </c>
      <c r="M16" s="69">
        <v>20</v>
      </c>
      <c r="N16" s="69">
        <v>20</v>
      </c>
      <c r="O16" s="69">
        <v>40</v>
      </c>
      <c r="P16" s="69">
        <v>16</v>
      </c>
      <c r="Q16" s="69">
        <v>26</v>
      </c>
      <c r="R16" s="69">
        <v>1</v>
      </c>
      <c r="S16" s="69">
        <v>24</v>
      </c>
      <c r="T16" s="434" t="s">
        <v>128</v>
      </c>
      <c r="U16" s="70">
        <f t="shared" si="0"/>
        <v>14</v>
      </c>
      <c r="V16" s="70">
        <f t="shared" si="1"/>
        <v>2</v>
      </c>
      <c r="W16" s="70">
        <f t="shared" si="2"/>
        <v>1</v>
      </c>
    </row>
    <row r="17" spans="1:23" x14ac:dyDescent="0.2">
      <c r="A17" s="452">
        <v>10</v>
      </c>
      <c r="B17" s="73"/>
      <c r="C17" s="386"/>
      <c r="D17" s="68" t="s">
        <v>137</v>
      </c>
      <c r="E17" s="451">
        <v>252</v>
      </c>
      <c r="F17" s="69">
        <v>30</v>
      </c>
      <c r="G17" s="69">
        <v>12</v>
      </c>
      <c r="H17" s="69">
        <v>10</v>
      </c>
      <c r="I17" s="69">
        <v>30</v>
      </c>
      <c r="J17" s="434">
        <v>22</v>
      </c>
      <c r="K17" s="69">
        <v>30</v>
      </c>
      <c r="L17" s="69">
        <v>12</v>
      </c>
      <c r="M17" s="69">
        <v>18</v>
      </c>
      <c r="N17" s="434" t="s">
        <v>128</v>
      </c>
      <c r="O17" s="434">
        <v>9</v>
      </c>
      <c r="P17" s="69"/>
      <c r="Q17" s="69">
        <v>22</v>
      </c>
      <c r="R17" s="69">
        <v>34</v>
      </c>
      <c r="S17" s="69">
        <v>40</v>
      </c>
      <c r="T17" s="69">
        <v>14</v>
      </c>
      <c r="U17" s="70">
        <f t="shared" si="0"/>
        <v>13</v>
      </c>
      <c r="V17" s="70">
        <f t="shared" si="1"/>
        <v>5</v>
      </c>
      <c r="W17" s="70">
        <f t="shared" si="2"/>
        <v>1</v>
      </c>
    </row>
    <row r="18" spans="1:23" x14ac:dyDescent="0.2">
      <c r="A18" s="452">
        <v>11</v>
      </c>
      <c r="B18" s="73"/>
      <c r="C18" s="386"/>
      <c r="D18" s="68" t="s">
        <v>138</v>
      </c>
      <c r="E18" s="451">
        <v>244</v>
      </c>
      <c r="F18" s="69">
        <v>34</v>
      </c>
      <c r="G18" s="434" t="s">
        <v>128</v>
      </c>
      <c r="H18" s="434" t="s">
        <v>128</v>
      </c>
      <c r="I18" s="69">
        <v>26</v>
      </c>
      <c r="J18" s="69">
        <v>34</v>
      </c>
      <c r="K18" s="69"/>
      <c r="L18" s="69">
        <v>26</v>
      </c>
      <c r="M18" s="69"/>
      <c r="N18" s="69">
        <v>26</v>
      </c>
      <c r="O18" s="69">
        <v>18</v>
      </c>
      <c r="P18" s="69">
        <v>40</v>
      </c>
      <c r="Q18" s="69">
        <v>40</v>
      </c>
      <c r="R18" s="69"/>
      <c r="S18" s="434" t="s">
        <v>128</v>
      </c>
      <c r="T18" s="69"/>
      <c r="U18" s="70">
        <f t="shared" si="0"/>
        <v>8</v>
      </c>
      <c r="V18" s="70">
        <f t="shared" si="1"/>
        <v>4</v>
      </c>
      <c r="W18" s="70">
        <f t="shared" si="2"/>
        <v>2</v>
      </c>
    </row>
    <row r="19" spans="1:23" x14ac:dyDescent="0.2">
      <c r="A19" s="452">
        <v>12</v>
      </c>
      <c r="B19" s="73"/>
      <c r="C19" s="386"/>
      <c r="D19" s="68" t="s">
        <v>139</v>
      </c>
      <c r="E19" s="451">
        <v>243</v>
      </c>
      <c r="F19" s="69">
        <v>40</v>
      </c>
      <c r="G19" s="69">
        <v>20</v>
      </c>
      <c r="H19" s="434" t="s">
        <v>128</v>
      </c>
      <c r="I19" s="69">
        <v>34</v>
      </c>
      <c r="J19" s="69">
        <v>26</v>
      </c>
      <c r="K19" s="69">
        <v>14</v>
      </c>
      <c r="L19" s="69">
        <v>20</v>
      </c>
      <c r="M19" s="69"/>
      <c r="N19" s="434" t="s">
        <v>128</v>
      </c>
      <c r="O19" s="69"/>
      <c r="P19" s="69">
        <v>24</v>
      </c>
      <c r="Q19" s="434">
        <v>24</v>
      </c>
      <c r="R19" s="69">
        <v>1</v>
      </c>
      <c r="S19" s="69">
        <v>34</v>
      </c>
      <c r="T19" s="69">
        <v>30</v>
      </c>
      <c r="U19" s="70">
        <f t="shared" si="0"/>
        <v>11</v>
      </c>
      <c r="V19" s="70">
        <f t="shared" si="1"/>
        <v>4</v>
      </c>
      <c r="W19" s="70">
        <f t="shared" si="2"/>
        <v>1</v>
      </c>
    </row>
    <row r="20" spans="1:23" x14ac:dyDescent="0.2">
      <c r="A20" s="452">
        <v>13</v>
      </c>
      <c r="B20" s="73"/>
      <c r="C20" s="386"/>
      <c r="D20" s="68" t="s">
        <v>140</v>
      </c>
      <c r="E20" s="451">
        <v>222</v>
      </c>
      <c r="F20" s="69">
        <v>18</v>
      </c>
      <c r="G20" s="434">
        <v>10</v>
      </c>
      <c r="H20" s="69">
        <v>22</v>
      </c>
      <c r="I20" s="434">
        <v>16</v>
      </c>
      <c r="J20" s="69">
        <v>30</v>
      </c>
      <c r="K20" s="69">
        <v>24</v>
      </c>
      <c r="L20" s="69">
        <v>12</v>
      </c>
      <c r="M20" s="69">
        <v>24</v>
      </c>
      <c r="N20" s="69">
        <v>16</v>
      </c>
      <c r="O20" s="434" t="s">
        <v>128</v>
      </c>
      <c r="P20" s="69">
        <v>14</v>
      </c>
      <c r="Q20" s="69">
        <v>34</v>
      </c>
      <c r="R20" s="69">
        <v>1</v>
      </c>
      <c r="S20" s="69">
        <v>26</v>
      </c>
      <c r="T20" s="69">
        <v>1</v>
      </c>
      <c r="U20" s="70">
        <f t="shared" si="0"/>
        <v>14</v>
      </c>
      <c r="V20" s="70">
        <f t="shared" si="1"/>
        <v>2</v>
      </c>
      <c r="W20" s="70">
        <f t="shared" si="2"/>
        <v>0</v>
      </c>
    </row>
    <row r="21" spans="1:23" x14ac:dyDescent="0.2">
      <c r="A21" s="452">
        <v>14</v>
      </c>
      <c r="B21" s="73"/>
      <c r="C21" s="386"/>
      <c r="D21" s="68" t="s">
        <v>141</v>
      </c>
      <c r="E21" s="451">
        <v>215</v>
      </c>
      <c r="F21" s="69">
        <v>24</v>
      </c>
      <c r="G21" s="69">
        <v>22</v>
      </c>
      <c r="H21" s="434">
        <v>1</v>
      </c>
      <c r="I21" s="69">
        <v>20</v>
      </c>
      <c r="J21" s="434">
        <v>16</v>
      </c>
      <c r="K21" s="434" t="s">
        <v>128</v>
      </c>
      <c r="L21" s="69">
        <v>6</v>
      </c>
      <c r="M21" s="69">
        <v>22</v>
      </c>
      <c r="N21" s="69">
        <v>22</v>
      </c>
      <c r="O21" s="69">
        <v>26</v>
      </c>
      <c r="P21" s="69">
        <v>22</v>
      </c>
      <c r="Q21" s="69">
        <v>18</v>
      </c>
      <c r="R21" s="69">
        <v>12</v>
      </c>
      <c r="S21" s="69">
        <v>20</v>
      </c>
      <c r="T21" s="69">
        <v>1</v>
      </c>
      <c r="U21" s="70">
        <f t="shared" si="0"/>
        <v>14</v>
      </c>
      <c r="V21" s="70">
        <f t="shared" si="1"/>
        <v>0</v>
      </c>
      <c r="W21" s="70">
        <f t="shared" si="2"/>
        <v>0</v>
      </c>
    </row>
    <row r="22" spans="1:23" x14ac:dyDescent="0.2">
      <c r="A22" s="452">
        <v>15</v>
      </c>
      <c r="B22" s="73"/>
      <c r="C22" s="386"/>
      <c r="D22" s="68" t="s">
        <v>142</v>
      </c>
      <c r="E22" s="451">
        <v>210</v>
      </c>
      <c r="F22" s="69">
        <v>30</v>
      </c>
      <c r="G22" s="69">
        <v>18</v>
      </c>
      <c r="H22" s="69">
        <v>16</v>
      </c>
      <c r="I22" s="69">
        <v>30</v>
      </c>
      <c r="J22" s="69">
        <v>22</v>
      </c>
      <c r="K22" s="69">
        <v>40</v>
      </c>
      <c r="L22" s="69">
        <v>8</v>
      </c>
      <c r="M22" s="69">
        <v>14</v>
      </c>
      <c r="N22" s="69">
        <v>24</v>
      </c>
      <c r="O22" s="434" t="s">
        <v>128</v>
      </c>
      <c r="P22" s="434" t="s">
        <v>128</v>
      </c>
      <c r="Q22" s="434" t="s">
        <v>128</v>
      </c>
      <c r="R22" s="69"/>
      <c r="S22" s="69"/>
      <c r="T22" s="69">
        <v>8</v>
      </c>
      <c r="U22" s="70">
        <f t="shared" si="0"/>
        <v>10</v>
      </c>
      <c r="V22" s="70">
        <f t="shared" si="1"/>
        <v>3</v>
      </c>
      <c r="W22" s="70">
        <f t="shared" si="2"/>
        <v>1</v>
      </c>
    </row>
    <row r="23" spans="1:23" s="58" customFormat="1" x14ac:dyDescent="0.2">
      <c r="A23" s="452">
        <v>16</v>
      </c>
      <c r="B23" s="73"/>
      <c r="C23" s="386"/>
      <c r="D23" s="68" t="s">
        <v>143</v>
      </c>
      <c r="E23" s="451">
        <v>208</v>
      </c>
      <c r="F23" s="69">
        <v>18</v>
      </c>
      <c r="G23" s="69">
        <v>30</v>
      </c>
      <c r="H23" s="69">
        <v>6</v>
      </c>
      <c r="I23" s="434">
        <v>16</v>
      </c>
      <c r="J23" s="69">
        <v>30</v>
      </c>
      <c r="K23" s="69">
        <v>24</v>
      </c>
      <c r="L23" s="69">
        <v>14</v>
      </c>
      <c r="M23" s="69">
        <v>8</v>
      </c>
      <c r="N23" s="69">
        <v>14</v>
      </c>
      <c r="O23" s="434" t="s">
        <v>128</v>
      </c>
      <c r="P23" s="434">
        <v>12</v>
      </c>
      <c r="Q23" s="69">
        <v>34</v>
      </c>
      <c r="R23" s="69">
        <v>4</v>
      </c>
      <c r="S23" s="69">
        <v>26</v>
      </c>
      <c r="T23" s="69"/>
      <c r="U23" s="70">
        <f t="shared" si="0"/>
        <v>13</v>
      </c>
      <c r="V23" s="70">
        <f t="shared" si="1"/>
        <v>3</v>
      </c>
      <c r="W23" s="70">
        <f t="shared" si="2"/>
        <v>0</v>
      </c>
    </row>
    <row r="24" spans="1:23" s="58" customFormat="1" x14ac:dyDescent="0.2">
      <c r="A24" s="452">
        <v>17</v>
      </c>
      <c r="B24" s="73"/>
      <c r="C24" s="386">
        <v>1</v>
      </c>
      <c r="D24" s="76" t="s">
        <v>144</v>
      </c>
      <c r="E24" s="451">
        <v>193</v>
      </c>
      <c r="F24" s="69">
        <v>24</v>
      </c>
      <c r="G24" s="69">
        <v>12</v>
      </c>
      <c r="H24" s="434" t="s">
        <v>128</v>
      </c>
      <c r="I24" s="69">
        <v>20</v>
      </c>
      <c r="J24" s="434">
        <v>16</v>
      </c>
      <c r="K24" s="434" t="s">
        <v>128</v>
      </c>
      <c r="L24" s="69">
        <v>6</v>
      </c>
      <c r="M24" s="69">
        <v>1</v>
      </c>
      <c r="N24" s="69">
        <v>22</v>
      </c>
      <c r="O24" s="69">
        <v>12</v>
      </c>
      <c r="P24" s="69">
        <v>22</v>
      </c>
      <c r="Q24" s="69">
        <v>18</v>
      </c>
      <c r="R24" s="69">
        <v>30</v>
      </c>
      <c r="S24" s="69">
        <v>20</v>
      </c>
      <c r="T24" s="69">
        <v>6</v>
      </c>
      <c r="U24" s="70">
        <f t="shared" si="0"/>
        <v>13</v>
      </c>
      <c r="V24" s="70">
        <f t="shared" si="1"/>
        <v>1</v>
      </c>
      <c r="W24" s="70">
        <f t="shared" si="2"/>
        <v>0</v>
      </c>
    </row>
    <row r="25" spans="1:23" x14ac:dyDescent="0.2">
      <c r="A25" s="452">
        <v>18</v>
      </c>
      <c r="B25" s="73"/>
      <c r="C25" s="386"/>
      <c r="D25" s="68" t="s">
        <v>145</v>
      </c>
      <c r="E25" s="451">
        <v>190</v>
      </c>
      <c r="F25" s="69">
        <v>24</v>
      </c>
      <c r="G25" s="69">
        <v>22</v>
      </c>
      <c r="H25" s="69">
        <v>26</v>
      </c>
      <c r="I25" s="69">
        <v>20</v>
      </c>
      <c r="J25" s="69">
        <v>16</v>
      </c>
      <c r="K25" s="434" t="s">
        <v>128</v>
      </c>
      <c r="L25" s="69">
        <v>4</v>
      </c>
      <c r="M25" s="69">
        <v>16</v>
      </c>
      <c r="N25" s="69">
        <v>8</v>
      </c>
      <c r="O25" s="434" t="s">
        <v>128</v>
      </c>
      <c r="P25" s="69"/>
      <c r="Q25" s="434" t="s">
        <v>128</v>
      </c>
      <c r="R25" s="69"/>
      <c r="S25" s="69">
        <v>20</v>
      </c>
      <c r="T25" s="69">
        <v>34</v>
      </c>
      <c r="U25" s="70">
        <f t="shared" si="0"/>
        <v>10</v>
      </c>
      <c r="V25" s="70">
        <f t="shared" si="1"/>
        <v>1</v>
      </c>
      <c r="W25" s="70">
        <f t="shared" si="2"/>
        <v>0</v>
      </c>
    </row>
    <row r="26" spans="1:23" x14ac:dyDescent="0.2">
      <c r="A26" s="452">
        <v>19</v>
      </c>
      <c r="B26" s="73"/>
      <c r="C26" s="386"/>
      <c r="D26" s="68" t="s">
        <v>146</v>
      </c>
      <c r="E26" s="451">
        <v>188</v>
      </c>
      <c r="F26" s="69">
        <v>22</v>
      </c>
      <c r="G26" s="69">
        <v>20</v>
      </c>
      <c r="H26" s="69">
        <v>12</v>
      </c>
      <c r="I26" s="69">
        <v>14</v>
      </c>
      <c r="J26" s="69">
        <v>20</v>
      </c>
      <c r="K26" s="69">
        <v>14</v>
      </c>
      <c r="L26" s="69">
        <v>20</v>
      </c>
      <c r="M26" s="434">
        <v>1</v>
      </c>
      <c r="N26" s="434" t="s">
        <v>128</v>
      </c>
      <c r="O26" s="69">
        <v>1</v>
      </c>
      <c r="P26" s="69">
        <v>24</v>
      </c>
      <c r="Q26" s="69">
        <v>20</v>
      </c>
      <c r="R26" s="69">
        <v>20</v>
      </c>
      <c r="S26" s="434" t="s">
        <v>128</v>
      </c>
      <c r="T26" s="69">
        <v>1</v>
      </c>
      <c r="U26" s="70">
        <f t="shared" si="0"/>
        <v>13</v>
      </c>
      <c r="V26" s="70">
        <f t="shared" si="1"/>
        <v>0</v>
      </c>
      <c r="W26" s="70">
        <f t="shared" si="2"/>
        <v>0</v>
      </c>
    </row>
    <row r="27" spans="1:23" x14ac:dyDescent="0.2">
      <c r="A27" s="452">
        <v>20</v>
      </c>
      <c r="B27" s="73"/>
      <c r="C27" s="386"/>
      <c r="D27" s="77" t="s">
        <v>147</v>
      </c>
      <c r="E27" s="451">
        <v>185</v>
      </c>
      <c r="F27" s="434" t="s">
        <v>128</v>
      </c>
      <c r="G27" s="434" t="s">
        <v>128</v>
      </c>
      <c r="H27" s="434" t="s">
        <v>128</v>
      </c>
      <c r="I27" s="69">
        <v>40</v>
      </c>
      <c r="J27" s="69">
        <v>40</v>
      </c>
      <c r="K27" s="69"/>
      <c r="L27" s="69">
        <v>26</v>
      </c>
      <c r="M27" s="69"/>
      <c r="N27" s="69">
        <v>34</v>
      </c>
      <c r="O27" s="69"/>
      <c r="P27" s="69">
        <v>14</v>
      </c>
      <c r="Q27" s="69"/>
      <c r="R27" s="69"/>
      <c r="S27" s="69">
        <v>30</v>
      </c>
      <c r="T27" s="69">
        <v>1</v>
      </c>
      <c r="U27" s="70">
        <f t="shared" si="0"/>
        <v>7</v>
      </c>
      <c r="V27" s="70">
        <f t="shared" si="1"/>
        <v>4</v>
      </c>
      <c r="W27" s="70">
        <f t="shared" si="2"/>
        <v>2</v>
      </c>
    </row>
    <row r="28" spans="1:23" x14ac:dyDescent="0.2">
      <c r="A28" s="452">
        <v>21</v>
      </c>
      <c r="B28" s="73"/>
      <c r="C28" s="386"/>
      <c r="D28" s="77" t="s">
        <v>148</v>
      </c>
      <c r="E28" s="451">
        <v>176</v>
      </c>
      <c r="F28" s="434" t="s">
        <v>128</v>
      </c>
      <c r="G28" s="69">
        <v>16</v>
      </c>
      <c r="H28" s="69">
        <v>1</v>
      </c>
      <c r="I28" s="69">
        <v>22</v>
      </c>
      <c r="J28" s="69">
        <v>18</v>
      </c>
      <c r="K28" s="69">
        <v>8</v>
      </c>
      <c r="L28" s="434" t="s">
        <v>128</v>
      </c>
      <c r="M28" s="69">
        <v>1</v>
      </c>
      <c r="N28" s="69">
        <v>18</v>
      </c>
      <c r="O28" s="434" t="s">
        <v>128</v>
      </c>
      <c r="P28" s="69">
        <v>18</v>
      </c>
      <c r="Q28" s="69">
        <v>16</v>
      </c>
      <c r="R28" s="69">
        <v>18</v>
      </c>
      <c r="S28" s="69">
        <v>40</v>
      </c>
      <c r="T28" s="69"/>
      <c r="U28" s="70">
        <f t="shared" si="0"/>
        <v>11</v>
      </c>
      <c r="V28" s="70">
        <f t="shared" si="1"/>
        <v>1</v>
      </c>
      <c r="W28" s="70">
        <f t="shared" si="2"/>
        <v>1</v>
      </c>
    </row>
    <row r="29" spans="1:23" s="58" customFormat="1" x14ac:dyDescent="0.2">
      <c r="A29" s="452">
        <v>22</v>
      </c>
      <c r="B29" s="73"/>
      <c r="C29" s="386"/>
      <c r="D29" s="66" t="s">
        <v>149</v>
      </c>
      <c r="E29" s="451">
        <v>174</v>
      </c>
      <c r="F29" s="434" t="s">
        <v>128</v>
      </c>
      <c r="G29" s="69">
        <v>10</v>
      </c>
      <c r="H29" s="69">
        <v>19</v>
      </c>
      <c r="I29" s="69">
        <v>22</v>
      </c>
      <c r="J29" s="69">
        <v>18</v>
      </c>
      <c r="K29" s="69">
        <v>10</v>
      </c>
      <c r="L29" s="434" t="s">
        <v>128</v>
      </c>
      <c r="M29" s="434" t="s">
        <v>128</v>
      </c>
      <c r="N29" s="69">
        <v>11</v>
      </c>
      <c r="O29" s="69">
        <v>22</v>
      </c>
      <c r="P29" s="69">
        <v>18</v>
      </c>
      <c r="Q29" s="69">
        <v>30</v>
      </c>
      <c r="R29" s="69">
        <v>14</v>
      </c>
      <c r="S29" s="69"/>
      <c r="T29" s="69"/>
      <c r="U29" s="70">
        <f t="shared" si="0"/>
        <v>10</v>
      </c>
      <c r="V29" s="70">
        <f t="shared" si="1"/>
        <v>1</v>
      </c>
      <c r="W29" s="70">
        <f t="shared" si="2"/>
        <v>0</v>
      </c>
    </row>
    <row r="30" spans="1:23" x14ac:dyDescent="0.2">
      <c r="A30" s="452">
        <v>23</v>
      </c>
      <c r="B30" s="73"/>
      <c r="C30" s="386"/>
      <c r="D30" s="68" t="s">
        <v>150</v>
      </c>
      <c r="E30" s="451">
        <v>170</v>
      </c>
      <c r="F30" s="434" t="s">
        <v>128</v>
      </c>
      <c r="G30" s="69">
        <v>24</v>
      </c>
      <c r="H30" s="69">
        <v>4</v>
      </c>
      <c r="I30" s="69"/>
      <c r="J30" s="69">
        <v>18</v>
      </c>
      <c r="K30" s="69">
        <v>12</v>
      </c>
      <c r="L30" s="434">
        <v>10</v>
      </c>
      <c r="M30" s="434" t="s">
        <v>128</v>
      </c>
      <c r="N30" s="69">
        <v>34</v>
      </c>
      <c r="O30" s="69">
        <v>15</v>
      </c>
      <c r="P30" s="69">
        <v>10</v>
      </c>
      <c r="Q30" s="69">
        <v>30</v>
      </c>
      <c r="R30" s="69"/>
      <c r="S30" s="69">
        <v>22</v>
      </c>
      <c r="T30" s="69">
        <v>1</v>
      </c>
      <c r="U30" s="70">
        <f t="shared" si="0"/>
        <v>11</v>
      </c>
      <c r="V30" s="70">
        <f t="shared" si="1"/>
        <v>2</v>
      </c>
      <c r="W30" s="70">
        <f t="shared" si="2"/>
        <v>0</v>
      </c>
    </row>
    <row r="31" spans="1:23" s="58" customFormat="1" x14ac:dyDescent="0.2">
      <c r="A31" s="452">
        <v>24</v>
      </c>
      <c r="B31" s="73"/>
      <c r="C31" s="386"/>
      <c r="D31" s="68" t="s">
        <v>151</v>
      </c>
      <c r="E31" s="451">
        <v>158</v>
      </c>
      <c r="F31" s="434" t="s">
        <v>128</v>
      </c>
      <c r="G31" s="434" t="s">
        <v>128</v>
      </c>
      <c r="H31" s="69">
        <v>1</v>
      </c>
      <c r="I31" s="69"/>
      <c r="J31" s="69"/>
      <c r="K31" s="69">
        <v>10</v>
      </c>
      <c r="L31" s="69"/>
      <c r="M31" s="434" t="s">
        <v>128</v>
      </c>
      <c r="N31" s="69">
        <v>11</v>
      </c>
      <c r="O31" s="69"/>
      <c r="P31" s="69">
        <v>30</v>
      </c>
      <c r="Q31" s="69">
        <v>30</v>
      </c>
      <c r="R31" s="69">
        <v>26</v>
      </c>
      <c r="S31" s="69">
        <v>40</v>
      </c>
      <c r="T31" s="69">
        <v>10</v>
      </c>
      <c r="U31" s="70">
        <f t="shared" si="0"/>
        <v>8</v>
      </c>
      <c r="V31" s="70">
        <f t="shared" si="1"/>
        <v>3</v>
      </c>
      <c r="W31" s="70">
        <f t="shared" si="2"/>
        <v>1</v>
      </c>
    </row>
    <row r="32" spans="1:23" s="58" customFormat="1" x14ac:dyDescent="0.2">
      <c r="A32" s="452">
        <v>25</v>
      </c>
      <c r="B32" s="73"/>
      <c r="C32" s="386"/>
      <c r="D32" s="68" t="s">
        <v>152</v>
      </c>
      <c r="E32" s="451">
        <v>147</v>
      </c>
      <c r="F32" s="434" t="s">
        <v>128</v>
      </c>
      <c r="G32" s="69">
        <v>16</v>
      </c>
      <c r="H32" s="69">
        <v>19</v>
      </c>
      <c r="I32" s="69">
        <v>22</v>
      </c>
      <c r="J32" s="69"/>
      <c r="K32" s="434" t="s">
        <v>128</v>
      </c>
      <c r="L32" s="69">
        <v>22</v>
      </c>
      <c r="M32" s="69">
        <v>6</v>
      </c>
      <c r="N32" s="69">
        <v>11</v>
      </c>
      <c r="O32" s="69">
        <v>3</v>
      </c>
      <c r="P32" s="69">
        <v>10</v>
      </c>
      <c r="Q32" s="69">
        <v>16</v>
      </c>
      <c r="R32" s="434">
        <v>2</v>
      </c>
      <c r="S32" s="69"/>
      <c r="T32" s="69">
        <v>22</v>
      </c>
      <c r="U32" s="70">
        <f t="shared" si="0"/>
        <v>11</v>
      </c>
      <c r="V32" s="70">
        <f t="shared" si="1"/>
        <v>0</v>
      </c>
      <c r="W32" s="70">
        <f t="shared" si="2"/>
        <v>0</v>
      </c>
    </row>
    <row r="33" spans="1:23" x14ac:dyDescent="0.2">
      <c r="A33" s="452">
        <v>26</v>
      </c>
      <c r="B33" s="73"/>
      <c r="C33" s="386"/>
      <c r="D33" s="77" t="s">
        <v>153</v>
      </c>
      <c r="E33" s="451">
        <v>130</v>
      </c>
      <c r="F33" s="69">
        <v>22</v>
      </c>
      <c r="G33" s="434" t="s">
        <v>128</v>
      </c>
      <c r="H33" s="69">
        <v>1</v>
      </c>
      <c r="I33" s="69">
        <v>14</v>
      </c>
      <c r="J33" s="69">
        <v>20</v>
      </c>
      <c r="K33" s="69">
        <v>20</v>
      </c>
      <c r="L33" s="69">
        <v>24</v>
      </c>
      <c r="M33" s="69">
        <v>1</v>
      </c>
      <c r="N33" s="69"/>
      <c r="O33" s="434" t="s">
        <v>128</v>
      </c>
      <c r="P33" s="69">
        <v>8</v>
      </c>
      <c r="Q33" s="69">
        <v>20</v>
      </c>
      <c r="R33" s="69"/>
      <c r="S33" s="434" t="s">
        <v>128</v>
      </c>
      <c r="T33" s="69"/>
      <c r="U33" s="70">
        <f t="shared" si="0"/>
        <v>9</v>
      </c>
      <c r="V33" s="70">
        <f t="shared" si="1"/>
        <v>0</v>
      </c>
      <c r="W33" s="70">
        <f t="shared" si="2"/>
        <v>0</v>
      </c>
    </row>
    <row r="34" spans="1:23" s="58" customFormat="1" x14ac:dyDescent="0.2">
      <c r="A34" s="452">
        <v>27</v>
      </c>
      <c r="B34" s="73"/>
      <c r="C34" s="386"/>
      <c r="D34" s="66" t="s">
        <v>154</v>
      </c>
      <c r="E34" s="451">
        <v>122</v>
      </c>
      <c r="F34" s="434" t="s">
        <v>128</v>
      </c>
      <c r="G34" s="434" t="s">
        <v>128</v>
      </c>
      <c r="H34" s="434" t="s">
        <v>128</v>
      </c>
      <c r="I34" s="69">
        <v>24</v>
      </c>
      <c r="J34" s="69"/>
      <c r="K34" s="69"/>
      <c r="L34" s="69">
        <v>34</v>
      </c>
      <c r="M34" s="69"/>
      <c r="N34" s="69"/>
      <c r="O34" s="69">
        <v>30</v>
      </c>
      <c r="P34" s="69">
        <v>34</v>
      </c>
      <c r="Q34" s="69"/>
      <c r="R34" s="69"/>
      <c r="S34" s="69"/>
      <c r="T34" s="69"/>
      <c r="U34" s="70">
        <f t="shared" si="0"/>
        <v>4</v>
      </c>
      <c r="V34" s="70">
        <f t="shared" si="1"/>
        <v>3</v>
      </c>
      <c r="W34" s="70">
        <f t="shared" si="2"/>
        <v>0</v>
      </c>
    </row>
    <row r="35" spans="1:23" x14ac:dyDescent="0.2">
      <c r="A35" s="452">
        <v>28</v>
      </c>
      <c r="B35" s="73">
        <v>2</v>
      </c>
      <c r="C35" s="386"/>
      <c r="D35" s="73" t="s">
        <v>155</v>
      </c>
      <c r="E35" s="451">
        <v>108</v>
      </c>
      <c r="F35" s="69">
        <v>22</v>
      </c>
      <c r="G35" s="434" t="s">
        <v>128</v>
      </c>
      <c r="H35" s="434" t="s">
        <v>128</v>
      </c>
      <c r="I35" s="69">
        <v>14</v>
      </c>
      <c r="J35" s="69">
        <v>20</v>
      </c>
      <c r="K35" s="69">
        <v>20</v>
      </c>
      <c r="L35" s="69">
        <v>24</v>
      </c>
      <c r="M35" s="69"/>
      <c r="N35" s="69"/>
      <c r="O35" s="69"/>
      <c r="P35" s="69">
        <v>8</v>
      </c>
      <c r="Q35" s="434" t="s">
        <v>128</v>
      </c>
      <c r="R35" s="69"/>
      <c r="S35" s="69"/>
      <c r="T35" s="69"/>
      <c r="U35" s="70">
        <f t="shared" si="0"/>
        <v>6</v>
      </c>
      <c r="V35" s="70">
        <f t="shared" si="1"/>
        <v>0</v>
      </c>
      <c r="W35" s="70">
        <f t="shared" si="2"/>
        <v>0</v>
      </c>
    </row>
    <row r="36" spans="1:23" x14ac:dyDescent="0.2">
      <c r="A36" s="452">
        <v>29</v>
      </c>
      <c r="B36" s="73"/>
      <c r="C36" s="386"/>
      <c r="D36" s="77" t="s">
        <v>156</v>
      </c>
      <c r="E36" s="451">
        <v>104</v>
      </c>
      <c r="F36" s="434" t="s">
        <v>128</v>
      </c>
      <c r="G36" s="434" t="s">
        <v>128</v>
      </c>
      <c r="H36" s="434" t="s">
        <v>128</v>
      </c>
      <c r="I36" s="69">
        <v>24</v>
      </c>
      <c r="J36" s="69">
        <v>40</v>
      </c>
      <c r="K36" s="69">
        <v>22</v>
      </c>
      <c r="L36" s="69">
        <v>18</v>
      </c>
      <c r="M36" s="69"/>
      <c r="N36" s="69"/>
      <c r="O36" s="69"/>
      <c r="P36" s="69"/>
      <c r="Q36" s="69"/>
      <c r="R36" s="69"/>
      <c r="S36" s="69"/>
      <c r="T36" s="69"/>
      <c r="U36" s="70">
        <f t="shared" si="0"/>
        <v>4</v>
      </c>
      <c r="V36" s="70">
        <f t="shared" si="1"/>
        <v>1</v>
      </c>
      <c r="W36" s="70">
        <f t="shared" si="2"/>
        <v>1</v>
      </c>
    </row>
    <row r="37" spans="1:23" x14ac:dyDescent="0.2">
      <c r="A37" s="452">
        <v>30</v>
      </c>
      <c r="B37" s="73"/>
      <c r="C37" s="386"/>
      <c r="D37" s="68" t="s">
        <v>157</v>
      </c>
      <c r="E37" s="451">
        <v>91</v>
      </c>
      <c r="F37" s="69">
        <v>26</v>
      </c>
      <c r="G37" s="69">
        <v>34</v>
      </c>
      <c r="H37" s="434" t="s">
        <v>128</v>
      </c>
      <c r="I37" s="434" t="s">
        <v>128</v>
      </c>
      <c r="J37" s="69"/>
      <c r="K37" s="434" t="s">
        <v>128</v>
      </c>
      <c r="L37" s="69"/>
      <c r="M37" s="69"/>
      <c r="N37" s="69"/>
      <c r="O37" s="69"/>
      <c r="P37" s="69"/>
      <c r="Q37" s="69"/>
      <c r="R37" s="69">
        <v>1</v>
      </c>
      <c r="S37" s="69">
        <v>30</v>
      </c>
      <c r="T37" s="69"/>
      <c r="U37" s="70">
        <f t="shared" si="0"/>
        <v>4</v>
      </c>
      <c r="V37" s="70">
        <f t="shared" si="1"/>
        <v>2</v>
      </c>
      <c r="W37" s="70">
        <f t="shared" si="2"/>
        <v>0</v>
      </c>
    </row>
    <row r="38" spans="1:23" x14ac:dyDescent="0.2">
      <c r="A38" s="452">
        <v>31</v>
      </c>
      <c r="B38" s="73">
        <v>3</v>
      </c>
      <c r="C38" s="386"/>
      <c r="D38" s="78" t="s">
        <v>158</v>
      </c>
      <c r="E38" s="451">
        <v>69</v>
      </c>
      <c r="F38" s="434" t="s">
        <v>128</v>
      </c>
      <c r="G38" s="434" t="s">
        <v>128</v>
      </c>
      <c r="H38" s="69">
        <v>1</v>
      </c>
      <c r="I38" s="69">
        <v>18</v>
      </c>
      <c r="J38" s="69">
        <v>24</v>
      </c>
      <c r="K38" s="69">
        <v>18</v>
      </c>
      <c r="L38" s="69">
        <v>4</v>
      </c>
      <c r="M38" s="434" t="s">
        <v>128</v>
      </c>
      <c r="N38" s="69"/>
      <c r="O38" s="69"/>
      <c r="P38" s="69"/>
      <c r="Q38" s="69"/>
      <c r="R38" s="69"/>
      <c r="S38" s="69"/>
      <c r="T38" s="69">
        <v>4</v>
      </c>
      <c r="U38" s="70">
        <f t="shared" si="0"/>
        <v>6</v>
      </c>
      <c r="V38" s="70">
        <f t="shared" si="1"/>
        <v>0</v>
      </c>
      <c r="W38" s="70">
        <f t="shared" si="2"/>
        <v>0</v>
      </c>
    </row>
    <row r="39" spans="1:23" x14ac:dyDescent="0.2">
      <c r="A39" s="452">
        <v>32</v>
      </c>
      <c r="B39" s="73"/>
      <c r="C39" s="386"/>
      <c r="D39" s="66" t="s">
        <v>159</v>
      </c>
      <c r="E39" s="451">
        <v>69</v>
      </c>
      <c r="F39" s="434" t="s">
        <v>128</v>
      </c>
      <c r="G39" s="434" t="s">
        <v>128</v>
      </c>
      <c r="H39" s="434" t="s">
        <v>128</v>
      </c>
      <c r="I39" s="69"/>
      <c r="J39" s="69">
        <v>18</v>
      </c>
      <c r="K39" s="69">
        <v>12</v>
      </c>
      <c r="L39" s="69">
        <v>10</v>
      </c>
      <c r="M39" s="69"/>
      <c r="N39" s="69"/>
      <c r="O39" s="69"/>
      <c r="P39" s="69"/>
      <c r="Q39" s="69"/>
      <c r="R39" s="69">
        <v>6</v>
      </c>
      <c r="S39" s="69">
        <v>22</v>
      </c>
      <c r="T39" s="69">
        <v>1</v>
      </c>
      <c r="U39" s="70">
        <f t="shared" si="0"/>
        <v>6</v>
      </c>
      <c r="V39" s="70">
        <f t="shared" si="1"/>
        <v>0</v>
      </c>
      <c r="W39" s="70">
        <f t="shared" si="2"/>
        <v>0</v>
      </c>
    </row>
    <row r="40" spans="1:23" x14ac:dyDescent="0.2">
      <c r="A40" s="452">
        <v>33</v>
      </c>
      <c r="B40" s="73"/>
      <c r="C40" s="386"/>
      <c r="D40" s="68" t="s">
        <v>160</v>
      </c>
      <c r="E40" s="451">
        <v>62</v>
      </c>
      <c r="F40" s="434" t="s">
        <v>128</v>
      </c>
      <c r="G40" s="434" t="s">
        <v>128</v>
      </c>
      <c r="H40" s="434" t="s">
        <v>128</v>
      </c>
      <c r="I40" s="69">
        <v>40</v>
      </c>
      <c r="J40" s="69"/>
      <c r="K40" s="69"/>
      <c r="L40" s="69"/>
      <c r="M40" s="69"/>
      <c r="N40" s="69"/>
      <c r="O40" s="69"/>
      <c r="P40" s="69"/>
      <c r="Q40" s="69">
        <v>22</v>
      </c>
      <c r="R40" s="69"/>
      <c r="S40" s="69"/>
      <c r="T40" s="69"/>
      <c r="U40" s="70">
        <f t="shared" si="0"/>
        <v>2</v>
      </c>
      <c r="V40" s="70">
        <f t="shared" si="1"/>
        <v>1</v>
      </c>
      <c r="W40" s="70">
        <f t="shared" si="2"/>
        <v>1</v>
      </c>
    </row>
    <row r="41" spans="1:23" x14ac:dyDescent="0.2">
      <c r="A41" s="452">
        <v>34</v>
      </c>
      <c r="B41" s="73"/>
      <c r="C41" s="386"/>
      <c r="D41" s="68" t="s">
        <v>161</v>
      </c>
      <c r="E41" s="451">
        <v>48</v>
      </c>
      <c r="F41" s="434" t="s">
        <v>128</v>
      </c>
      <c r="G41" s="69">
        <v>24</v>
      </c>
      <c r="H41" s="434" t="s">
        <v>128</v>
      </c>
      <c r="I41" s="69"/>
      <c r="J41" s="69"/>
      <c r="K41" s="434" t="s">
        <v>128</v>
      </c>
      <c r="L41" s="69">
        <v>22</v>
      </c>
      <c r="M41" s="69">
        <v>1</v>
      </c>
      <c r="N41" s="69"/>
      <c r="O41" s="69"/>
      <c r="P41" s="69"/>
      <c r="Q41" s="69"/>
      <c r="R41" s="69">
        <v>1</v>
      </c>
      <c r="S41" s="69"/>
      <c r="T41" s="69"/>
      <c r="U41" s="70">
        <f t="shared" si="0"/>
        <v>4</v>
      </c>
      <c r="V41" s="70">
        <f t="shared" si="1"/>
        <v>0</v>
      </c>
      <c r="W41" s="70">
        <f t="shared" si="2"/>
        <v>0</v>
      </c>
    </row>
    <row r="42" spans="1:23" x14ac:dyDescent="0.2">
      <c r="A42" s="452">
        <v>35</v>
      </c>
      <c r="B42" s="73"/>
      <c r="C42" s="386"/>
      <c r="D42" s="68" t="s">
        <v>162</v>
      </c>
      <c r="E42" s="451">
        <v>44</v>
      </c>
      <c r="F42" s="69">
        <v>26</v>
      </c>
      <c r="G42" s="434" t="s">
        <v>128</v>
      </c>
      <c r="H42" s="434" t="s">
        <v>128</v>
      </c>
      <c r="I42" s="434" t="s">
        <v>128</v>
      </c>
      <c r="J42" s="69"/>
      <c r="K42" s="69">
        <v>18</v>
      </c>
      <c r="L42" s="69"/>
      <c r="M42" s="69"/>
      <c r="N42" s="69"/>
      <c r="O42" s="69"/>
      <c r="P42" s="69"/>
      <c r="Q42" s="69"/>
      <c r="R42" s="69"/>
      <c r="S42" s="69"/>
      <c r="T42" s="69"/>
      <c r="U42" s="70">
        <f t="shared" si="0"/>
        <v>2</v>
      </c>
      <c r="V42" s="70">
        <f t="shared" si="1"/>
        <v>0</v>
      </c>
      <c r="W42" s="70">
        <f t="shared" si="2"/>
        <v>0</v>
      </c>
    </row>
    <row r="43" spans="1:23" x14ac:dyDescent="0.2">
      <c r="A43" s="452">
        <v>36</v>
      </c>
      <c r="B43" s="73"/>
      <c r="C43" s="386"/>
      <c r="D43" s="79" t="s">
        <v>163</v>
      </c>
      <c r="E43" s="451">
        <v>34</v>
      </c>
      <c r="F43" s="434" t="s">
        <v>128</v>
      </c>
      <c r="G43" s="434" t="s">
        <v>128</v>
      </c>
      <c r="H43" s="434" t="s">
        <v>128</v>
      </c>
      <c r="I43" s="69"/>
      <c r="J43" s="69"/>
      <c r="K43" s="69"/>
      <c r="L43" s="69">
        <v>34</v>
      </c>
      <c r="M43" s="69"/>
      <c r="N43" s="69"/>
      <c r="O43" s="69"/>
      <c r="P43" s="69"/>
      <c r="Q43" s="69"/>
      <c r="R43" s="69"/>
      <c r="S43" s="69"/>
      <c r="T43" s="69"/>
      <c r="U43" s="70">
        <f t="shared" si="0"/>
        <v>1</v>
      </c>
      <c r="V43" s="70">
        <f t="shared" si="1"/>
        <v>1</v>
      </c>
      <c r="W43" s="70">
        <f t="shared" si="2"/>
        <v>0</v>
      </c>
    </row>
    <row r="44" spans="1:23" x14ac:dyDescent="0.2">
      <c r="A44" s="452">
        <v>37</v>
      </c>
      <c r="B44" s="73">
        <v>4</v>
      </c>
      <c r="C44" s="386">
        <v>2</v>
      </c>
      <c r="D44" s="80" t="s">
        <v>164</v>
      </c>
      <c r="E44" s="451">
        <v>34</v>
      </c>
      <c r="F44" s="69">
        <v>18</v>
      </c>
      <c r="G44" s="434" t="s">
        <v>128</v>
      </c>
      <c r="H44" s="434" t="s">
        <v>128</v>
      </c>
      <c r="I44" s="434" t="s">
        <v>128</v>
      </c>
      <c r="J44" s="69"/>
      <c r="K44" s="69"/>
      <c r="L44" s="69"/>
      <c r="M44" s="69"/>
      <c r="N44" s="69">
        <v>16</v>
      </c>
      <c r="O44" s="69"/>
      <c r="P44" s="69"/>
      <c r="Q44" s="69"/>
      <c r="R44" s="69"/>
      <c r="S44" s="69"/>
      <c r="T44" s="69"/>
      <c r="U44" s="70">
        <f t="shared" si="0"/>
        <v>2</v>
      </c>
      <c r="V44" s="70">
        <f t="shared" si="1"/>
        <v>0</v>
      </c>
      <c r="W44" s="70">
        <f t="shared" si="2"/>
        <v>0</v>
      </c>
    </row>
    <row r="45" spans="1:23" x14ac:dyDescent="0.2">
      <c r="A45" s="452">
        <v>38</v>
      </c>
      <c r="B45" s="73"/>
      <c r="C45" s="386"/>
      <c r="D45" s="66" t="s">
        <v>165</v>
      </c>
      <c r="E45" s="451">
        <v>30</v>
      </c>
      <c r="F45" s="434" t="s">
        <v>128</v>
      </c>
      <c r="G45" s="434" t="s">
        <v>128</v>
      </c>
      <c r="H45" s="434" t="s">
        <v>128</v>
      </c>
      <c r="I45" s="69"/>
      <c r="J45" s="69"/>
      <c r="K45" s="69">
        <v>30</v>
      </c>
      <c r="L45" s="69"/>
      <c r="M45" s="69"/>
      <c r="N45" s="69"/>
      <c r="O45" s="69"/>
      <c r="P45" s="69"/>
      <c r="Q45" s="69"/>
      <c r="R45" s="69"/>
      <c r="S45" s="69"/>
      <c r="T45" s="69"/>
      <c r="U45" s="70">
        <f t="shared" si="0"/>
        <v>1</v>
      </c>
      <c r="V45" s="70">
        <f t="shared" si="1"/>
        <v>1</v>
      </c>
      <c r="W45" s="70">
        <f t="shared" si="2"/>
        <v>0</v>
      </c>
    </row>
    <row r="46" spans="1:23" x14ac:dyDescent="0.2">
      <c r="A46" s="452">
        <v>38</v>
      </c>
      <c r="B46" s="73">
        <v>5</v>
      </c>
      <c r="C46" s="386"/>
      <c r="D46" s="81" t="s">
        <v>166</v>
      </c>
      <c r="E46" s="451">
        <v>30</v>
      </c>
      <c r="F46" s="434" t="s">
        <v>128</v>
      </c>
      <c r="G46" s="434" t="s">
        <v>128</v>
      </c>
      <c r="H46" s="434" t="s">
        <v>128</v>
      </c>
      <c r="I46" s="69"/>
      <c r="J46" s="69"/>
      <c r="K46" s="69"/>
      <c r="L46" s="69"/>
      <c r="M46" s="69"/>
      <c r="N46" s="69"/>
      <c r="O46" s="69"/>
      <c r="P46" s="69">
        <v>30</v>
      </c>
      <c r="Q46" s="69"/>
      <c r="R46" s="68"/>
      <c r="S46" s="68"/>
      <c r="T46" s="68"/>
      <c r="U46" s="70">
        <f t="shared" si="0"/>
        <v>1</v>
      </c>
      <c r="V46" s="70">
        <f t="shared" si="1"/>
        <v>1</v>
      </c>
      <c r="W46" s="70">
        <f t="shared" si="2"/>
        <v>0</v>
      </c>
    </row>
    <row r="47" spans="1:23" x14ac:dyDescent="0.2">
      <c r="A47" s="452">
        <v>40</v>
      </c>
      <c r="B47" s="73">
        <v>6</v>
      </c>
      <c r="C47" s="386">
        <v>3</v>
      </c>
      <c r="D47" s="80" t="s">
        <v>167</v>
      </c>
      <c r="E47" s="451">
        <v>30</v>
      </c>
      <c r="F47" s="434" t="s">
        <v>128</v>
      </c>
      <c r="G47" s="434" t="s">
        <v>128</v>
      </c>
      <c r="H47" s="434" t="s">
        <v>128</v>
      </c>
      <c r="I47" s="69"/>
      <c r="J47" s="69"/>
      <c r="K47" s="69"/>
      <c r="L47" s="69"/>
      <c r="M47" s="69">
        <v>1</v>
      </c>
      <c r="N47" s="69">
        <v>8</v>
      </c>
      <c r="O47" s="69">
        <v>1</v>
      </c>
      <c r="P47" s="69"/>
      <c r="Q47" s="69"/>
      <c r="R47" s="69"/>
      <c r="S47" s="69">
        <v>20</v>
      </c>
      <c r="T47" s="69"/>
      <c r="U47" s="70">
        <f t="shared" si="0"/>
        <v>4</v>
      </c>
      <c r="V47" s="70">
        <f t="shared" si="1"/>
        <v>0</v>
      </c>
      <c r="W47" s="70">
        <f t="shared" si="2"/>
        <v>0</v>
      </c>
    </row>
    <row r="48" spans="1:23" x14ac:dyDescent="0.2">
      <c r="A48" s="452">
        <v>41</v>
      </c>
      <c r="B48" s="73">
        <v>7</v>
      </c>
      <c r="C48" s="386"/>
      <c r="D48" s="73" t="s">
        <v>168</v>
      </c>
      <c r="E48" s="451">
        <v>27</v>
      </c>
      <c r="F48" s="69">
        <v>26</v>
      </c>
      <c r="G48" s="434" t="s">
        <v>128</v>
      </c>
      <c r="H48" s="69">
        <v>1</v>
      </c>
      <c r="I48" s="434" t="s">
        <v>128</v>
      </c>
      <c r="J48" s="69"/>
      <c r="K48" s="69"/>
      <c r="L48" s="69"/>
      <c r="M48" s="434" t="s">
        <v>128</v>
      </c>
      <c r="N48" s="69"/>
      <c r="O48" s="69"/>
      <c r="P48" s="69"/>
      <c r="Q48" s="69"/>
      <c r="R48" s="69"/>
      <c r="S48" s="69"/>
      <c r="T48" s="69"/>
      <c r="U48" s="70">
        <f t="shared" si="0"/>
        <v>2</v>
      </c>
      <c r="V48" s="70">
        <f t="shared" si="1"/>
        <v>0</v>
      </c>
      <c r="W48" s="70">
        <f t="shared" si="2"/>
        <v>0</v>
      </c>
    </row>
    <row r="49" spans="1:23" x14ac:dyDescent="0.2">
      <c r="A49" s="452">
        <v>42</v>
      </c>
      <c r="B49" s="73"/>
      <c r="C49" s="386"/>
      <c r="D49" s="79" t="s">
        <v>169</v>
      </c>
      <c r="E49" s="451">
        <v>26</v>
      </c>
      <c r="F49" s="434" t="s">
        <v>128</v>
      </c>
      <c r="G49" s="434" t="s">
        <v>128</v>
      </c>
      <c r="H49" s="434" t="s">
        <v>128</v>
      </c>
      <c r="I49" s="69"/>
      <c r="J49" s="69"/>
      <c r="K49" s="69">
        <v>8</v>
      </c>
      <c r="L49" s="69"/>
      <c r="M49" s="69"/>
      <c r="N49" s="69">
        <v>18</v>
      </c>
      <c r="O49" s="69"/>
      <c r="P49" s="69"/>
      <c r="Q49" s="69"/>
      <c r="R49" s="69"/>
      <c r="S49" s="69"/>
      <c r="T49" s="69"/>
      <c r="U49" s="70">
        <f t="shared" si="0"/>
        <v>2</v>
      </c>
      <c r="V49" s="70">
        <f t="shared" si="1"/>
        <v>0</v>
      </c>
      <c r="W49" s="70">
        <f t="shared" si="2"/>
        <v>0</v>
      </c>
    </row>
    <row r="50" spans="1:23" x14ac:dyDescent="0.2">
      <c r="A50" s="452">
        <v>43</v>
      </c>
      <c r="B50" s="73"/>
      <c r="C50" s="386"/>
      <c r="D50" s="82" t="s">
        <v>170</v>
      </c>
      <c r="E50" s="451">
        <v>24</v>
      </c>
      <c r="F50" s="434" t="s">
        <v>128</v>
      </c>
      <c r="G50" s="434" t="s">
        <v>128</v>
      </c>
      <c r="H50" s="434" t="s">
        <v>128</v>
      </c>
      <c r="I50" s="69">
        <v>24</v>
      </c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70">
        <f t="shared" si="0"/>
        <v>1</v>
      </c>
      <c r="V50" s="70">
        <f t="shared" si="1"/>
        <v>0</v>
      </c>
      <c r="W50" s="70">
        <f t="shared" si="2"/>
        <v>0</v>
      </c>
    </row>
    <row r="51" spans="1:23" x14ac:dyDescent="0.2">
      <c r="A51" s="452">
        <v>44</v>
      </c>
      <c r="B51" s="73">
        <v>8</v>
      </c>
      <c r="C51" s="386"/>
      <c r="D51" s="81" t="s">
        <v>171</v>
      </c>
      <c r="E51" s="451">
        <v>24</v>
      </c>
      <c r="F51" s="434" t="s">
        <v>128</v>
      </c>
      <c r="G51" s="434" t="s">
        <v>128</v>
      </c>
      <c r="H51" s="434" t="s">
        <v>128</v>
      </c>
      <c r="I51" s="69"/>
      <c r="J51" s="69"/>
      <c r="K51" s="69"/>
      <c r="L51" s="69"/>
      <c r="M51" s="69"/>
      <c r="N51" s="69"/>
      <c r="O51" s="69"/>
      <c r="P51" s="69">
        <v>4</v>
      </c>
      <c r="Q51" s="69">
        <v>20</v>
      </c>
      <c r="R51" s="68"/>
      <c r="S51" s="68"/>
      <c r="T51" s="68"/>
      <c r="U51" s="70">
        <f t="shared" si="0"/>
        <v>2</v>
      </c>
      <c r="V51" s="70">
        <f t="shared" si="1"/>
        <v>0</v>
      </c>
      <c r="W51" s="70">
        <f t="shared" si="2"/>
        <v>0</v>
      </c>
    </row>
    <row r="52" spans="1:23" x14ac:dyDescent="0.2">
      <c r="A52" s="452">
        <v>45</v>
      </c>
      <c r="B52" s="73">
        <v>9</v>
      </c>
      <c r="C52" s="386"/>
      <c r="D52" s="81" t="s">
        <v>172</v>
      </c>
      <c r="E52" s="451">
        <v>22</v>
      </c>
      <c r="F52" s="434" t="s">
        <v>128</v>
      </c>
      <c r="G52" s="434" t="s">
        <v>128</v>
      </c>
      <c r="H52" s="434" t="s">
        <v>128</v>
      </c>
      <c r="I52" s="69"/>
      <c r="J52" s="69"/>
      <c r="K52" s="69"/>
      <c r="L52" s="69"/>
      <c r="M52" s="69"/>
      <c r="N52" s="69"/>
      <c r="O52" s="69"/>
      <c r="P52" s="69"/>
      <c r="Q52" s="69">
        <v>22</v>
      </c>
      <c r="R52" s="68"/>
      <c r="S52" s="68"/>
      <c r="T52" s="68"/>
      <c r="U52" s="70">
        <f t="shared" si="0"/>
        <v>1</v>
      </c>
      <c r="V52" s="70">
        <f t="shared" si="1"/>
        <v>0</v>
      </c>
      <c r="W52" s="70">
        <f t="shared" si="2"/>
        <v>0</v>
      </c>
    </row>
    <row r="53" spans="1:23" x14ac:dyDescent="0.2">
      <c r="A53" s="452">
        <v>45</v>
      </c>
      <c r="B53" s="73"/>
      <c r="C53" s="386"/>
      <c r="D53" s="66" t="s">
        <v>173</v>
      </c>
      <c r="E53" s="451">
        <v>22</v>
      </c>
      <c r="F53" s="434" t="s">
        <v>128</v>
      </c>
      <c r="G53" s="434" t="s">
        <v>128</v>
      </c>
      <c r="H53" s="434" t="s">
        <v>128</v>
      </c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>
        <v>22</v>
      </c>
      <c r="T53" s="69"/>
      <c r="U53" s="70">
        <f t="shared" si="0"/>
        <v>1</v>
      </c>
      <c r="V53" s="70">
        <f t="shared" si="1"/>
        <v>0</v>
      </c>
      <c r="W53" s="70">
        <f t="shared" si="2"/>
        <v>0</v>
      </c>
    </row>
    <row r="54" spans="1:23" x14ac:dyDescent="0.2">
      <c r="A54" s="452">
        <v>47</v>
      </c>
      <c r="B54" s="73"/>
      <c r="C54" s="386"/>
      <c r="D54" s="68" t="s">
        <v>174</v>
      </c>
      <c r="E54" s="451">
        <v>20</v>
      </c>
      <c r="F54" s="434" t="s">
        <v>128</v>
      </c>
      <c r="G54" s="434" t="s">
        <v>128</v>
      </c>
      <c r="H54" s="434" t="s">
        <v>128</v>
      </c>
      <c r="I54" s="69"/>
      <c r="J54" s="69"/>
      <c r="K54" s="69"/>
      <c r="L54" s="69"/>
      <c r="M54" s="69"/>
      <c r="N54" s="69"/>
      <c r="O54" s="69"/>
      <c r="P54" s="69">
        <v>20</v>
      </c>
      <c r="Q54" s="69"/>
      <c r="R54" s="68"/>
      <c r="S54" s="68"/>
      <c r="T54" s="68"/>
      <c r="U54" s="70">
        <f t="shared" si="0"/>
        <v>1</v>
      </c>
      <c r="V54" s="70">
        <f t="shared" si="1"/>
        <v>0</v>
      </c>
      <c r="W54" s="70">
        <f t="shared" si="2"/>
        <v>0</v>
      </c>
    </row>
    <row r="55" spans="1:23" x14ac:dyDescent="0.2">
      <c r="A55" s="452">
        <v>47</v>
      </c>
      <c r="B55" s="73"/>
      <c r="C55" s="386"/>
      <c r="D55" s="68" t="s">
        <v>175</v>
      </c>
      <c r="E55" s="451">
        <v>20</v>
      </c>
      <c r="F55" s="69">
        <v>20</v>
      </c>
      <c r="G55" s="434" t="s">
        <v>128</v>
      </c>
      <c r="H55" s="434" t="s">
        <v>128</v>
      </c>
      <c r="I55" s="434" t="s">
        <v>128</v>
      </c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70">
        <f t="shared" si="0"/>
        <v>1</v>
      </c>
      <c r="V55" s="70">
        <f t="shared" si="1"/>
        <v>0</v>
      </c>
      <c r="W55" s="70">
        <f t="shared" si="2"/>
        <v>0</v>
      </c>
    </row>
    <row r="56" spans="1:23" x14ac:dyDescent="0.2">
      <c r="A56" s="452">
        <v>49</v>
      </c>
      <c r="B56" s="73"/>
      <c r="C56" s="386"/>
      <c r="D56" s="66" t="s">
        <v>176</v>
      </c>
      <c r="E56" s="451">
        <v>20</v>
      </c>
      <c r="F56" s="434" t="s">
        <v>128</v>
      </c>
      <c r="G56" s="434" t="s">
        <v>128</v>
      </c>
      <c r="H56" s="434" t="s">
        <v>128</v>
      </c>
      <c r="I56" s="69"/>
      <c r="J56" s="69"/>
      <c r="K56" s="69"/>
      <c r="L56" s="69"/>
      <c r="M56" s="69"/>
      <c r="N56" s="69">
        <v>11</v>
      </c>
      <c r="O56" s="69">
        <v>9</v>
      </c>
      <c r="P56" s="69"/>
      <c r="Q56" s="69"/>
      <c r="R56" s="68"/>
      <c r="S56" s="68"/>
      <c r="T56" s="68"/>
      <c r="U56" s="70">
        <f t="shared" si="0"/>
        <v>2</v>
      </c>
      <c r="V56" s="70">
        <f t="shared" si="1"/>
        <v>0</v>
      </c>
      <c r="W56" s="70">
        <f t="shared" si="2"/>
        <v>0</v>
      </c>
    </row>
    <row r="57" spans="1:23" x14ac:dyDescent="0.2">
      <c r="A57" s="452">
        <v>50</v>
      </c>
      <c r="B57" s="73"/>
      <c r="C57" s="386"/>
      <c r="D57" s="66" t="s">
        <v>177</v>
      </c>
      <c r="E57" s="451">
        <v>18</v>
      </c>
      <c r="F57" s="434" t="s">
        <v>128</v>
      </c>
      <c r="G57" s="434" t="s">
        <v>128</v>
      </c>
      <c r="H57" s="434" t="s">
        <v>128</v>
      </c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>
        <v>18</v>
      </c>
      <c r="T57" s="69"/>
      <c r="U57" s="70">
        <f t="shared" si="0"/>
        <v>1</v>
      </c>
      <c r="V57" s="70">
        <f t="shared" si="1"/>
        <v>0</v>
      </c>
      <c r="W57" s="70">
        <f t="shared" si="2"/>
        <v>0</v>
      </c>
    </row>
    <row r="58" spans="1:23" x14ac:dyDescent="0.2">
      <c r="A58" s="452">
        <v>50</v>
      </c>
      <c r="B58" s="73"/>
      <c r="C58" s="386"/>
      <c r="D58" s="66" t="s">
        <v>178</v>
      </c>
      <c r="E58" s="451">
        <v>18</v>
      </c>
      <c r="F58" s="434" t="s">
        <v>128</v>
      </c>
      <c r="G58" s="434" t="s">
        <v>128</v>
      </c>
      <c r="H58" s="434" t="s">
        <v>128</v>
      </c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>
        <v>18</v>
      </c>
      <c r="T58" s="69"/>
      <c r="U58" s="70">
        <f t="shared" si="0"/>
        <v>1</v>
      </c>
      <c r="V58" s="70">
        <f t="shared" si="1"/>
        <v>0</v>
      </c>
      <c r="W58" s="70">
        <f t="shared" si="2"/>
        <v>0</v>
      </c>
    </row>
    <row r="59" spans="1:23" x14ac:dyDescent="0.2">
      <c r="A59" s="452">
        <v>50</v>
      </c>
      <c r="B59" s="73"/>
      <c r="C59" s="386"/>
      <c r="D59" s="76" t="s">
        <v>179</v>
      </c>
      <c r="E59" s="451">
        <v>18</v>
      </c>
      <c r="F59" s="434" t="s">
        <v>128</v>
      </c>
      <c r="G59" s="434" t="s">
        <v>128</v>
      </c>
      <c r="H59" s="434" t="s">
        <v>128</v>
      </c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>
        <v>18</v>
      </c>
      <c r="T59" s="69"/>
      <c r="U59" s="70">
        <f t="shared" si="0"/>
        <v>1</v>
      </c>
      <c r="V59" s="70">
        <f t="shared" si="1"/>
        <v>0</v>
      </c>
      <c r="W59" s="70">
        <f t="shared" si="2"/>
        <v>0</v>
      </c>
    </row>
    <row r="60" spans="1:23" x14ac:dyDescent="0.2">
      <c r="A60" s="452">
        <v>53</v>
      </c>
      <c r="B60" s="73">
        <v>10</v>
      </c>
      <c r="C60" s="386">
        <v>4</v>
      </c>
      <c r="D60" s="80" t="s">
        <v>180</v>
      </c>
      <c r="E60" s="451">
        <v>16</v>
      </c>
      <c r="F60" s="434" t="s">
        <v>128</v>
      </c>
      <c r="G60" s="434" t="s">
        <v>128</v>
      </c>
      <c r="H60" s="434" t="s">
        <v>128</v>
      </c>
      <c r="I60" s="69"/>
      <c r="J60" s="69"/>
      <c r="K60" s="69"/>
      <c r="L60" s="69"/>
      <c r="M60" s="69"/>
      <c r="N60" s="69"/>
      <c r="O60" s="69"/>
      <c r="P60" s="69"/>
      <c r="Q60" s="69">
        <v>16</v>
      </c>
      <c r="R60" s="68"/>
      <c r="S60" s="68"/>
      <c r="T60" s="68"/>
      <c r="U60" s="70">
        <f t="shared" si="0"/>
        <v>1</v>
      </c>
      <c r="V60" s="70">
        <f t="shared" si="1"/>
        <v>0</v>
      </c>
      <c r="W60" s="70">
        <f t="shared" si="2"/>
        <v>0</v>
      </c>
    </row>
    <row r="61" spans="1:23" x14ac:dyDescent="0.2">
      <c r="A61" s="452">
        <v>53</v>
      </c>
      <c r="B61" s="73"/>
      <c r="C61" s="386"/>
      <c r="D61" s="68" t="s">
        <v>181</v>
      </c>
      <c r="E61" s="451">
        <v>16</v>
      </c>
      <c r="F61" s="434" t="s">
        <v>128</v>
      </c>
      <c r="G61" s="434" t="s">
        <v>128</v>
      </c>
      <c r="H61" s="434" t="s">
        <v>128</v>
      </c>
      <c r="I61" s="69"/>
      <c r="J61" s="69"/>
      <c r="K61" s="69">
        <v>16</v>
      </c>
      <c r="L61" s="69"/>
      <c r="M61" s="69"/>
      <c r="N61" s="69"/>
      <c r="O61" s="69"/>
      <c r="P61" s="69"/>
      <c r="Q61" s="69"/>
      <c r="R61" s="69"/>
      <c r="S61" s="69"/>
      <c r="T61" s="69"/>
      <c r="U61" s="70">
        <f t="shared" si="0"/>
        <v>1</v>
      </c>
      <c r="V61" s="70">
        <f t="shared" si="1"/>
        <v>0</v>
      </c>
      <c r="W61" s="70">
        <f t="shared" si="2"/>
        <v>0</v>
      </c>
    </row>
    <row r="62" spans="1:23" x14ac:dyDescent="0.2">
      <c r="A62" s="452">
        <v>53</v>
      </c>
      <c r="B62" s="73"/>
      <c r="C62" s="386"/>
      <c r="D62" s="79" t="s">
        <v>182</v>
      </c>
      <c r="E62" s="451">
        <v>16</v>
      </c>
      <c r="F62" s="434" t="s">
        <v>128</v>
      </c>
      <c r="G62" s="434" t="s">
        <v>128</v>
      </c>
      <c r="H62" s="434" t="s">
        <v>128</v>
      </c>
      <c r="I62" s="69"/>
      <c r="J62" s="69"/>
      <c r="K62" s="69">
        <v>16</v>
      </c>
      <c r="L62" s="69"/>
      <c r="M62" s="69"/>
      <c r="N62" s="69"/>
      <c r="O62" s="69"/>
      <c r="P62" s="69"/>
      <c r="Q62" s="69"/>
      <c r="R62" s="69"/>
      <c r="S62" s="69"/>
      <c r="T62" s="69"/>
      <c r="U62" s="70">
        <f t="shared" si="0"/>
        <v>1</v>
      </c>
      <c r="V62" s="70">
        <f t="shared" si="1"/>
        <v>0</v>
      </c>
      <c r="W62" s="70">
        <f t="shared" si="2"/>
        <v>0</v>
      </c>
    </row>
    <row r="63" spans="1:23" x14ac:dyDescent="0.2">
      <c r="A63" s="452">
        <v>56</v>
      </c>
      <c r="B63" s="73"/>
      <c r="C63" s="386"/>
      <c r="D63" s="66" t="s">
        <v>183</v>
      </c>
      <c r="E63" s="451">
        <v>12</v>
      </c>
      <c r="F63" s="434" t="s">
        <v>128</v>
      </c>
      <c r="G63" s="434" t="s">
        <v>128</v>
      </c>
      <c r="H63" s="434" t="s">
        <v>128</v>
      </c>
      <c r="I63" s="69"/>
      <c r="J63" s="69"/>
      <c r="K63" s="69"/>
      <c r="L63" s="69"/>
      <c r="M63" s="69">
        <v>12</v>
      </c>
      <c r="N63" s="69"/>
      <c r="O63" s="69"/>
      <c r="P63" s="69"/>
      <c r="Q63" s="69"/>
      <c r="R63" s="69"/>
      <c r="S63" s="69"/>
      <c r="T63" s="69"/>
      <c r="U63" s="70">
        <f t="shared" si="0"/>
        <v>1</v>
      </c>
      <c r="V63" s="70">
        <f t="shared" si="1"/>
        <v>0</v>
      </c>
      <c r="W63" s="70">
        <f t="shared" si="2"/>
        <v>0</v>
      </c>
    </row>
    <row r="64" spans="1:23" x14ac:dyDescent="0.2">
      <c r="A64" s="452">
        <v>57</v>
      </c>
      <c r="B64" s="73"/>
      <c r="C64" s="386"/>
      <c r="D64" s="66" t="s">
        <v>184</v>
      </c>
      <c r="E64" s="451">
        <v>6</v>
      </c>
      <c r="F64" s="434" t="s">
        <v>128</v>
      </c>
      <c r="G64" s="434" t="s">
        <v>128</v>
      </c>
      <c r="H64" s="434" t="s">
        <v>128</v>
      </c>
      <c r="I64" s="69"/>
      <c r="J64" s="69"/>
      <c r="K64" s="69"/>
      <c r="L64" s="69"/>
      <c r="M64" s="69"/>
      <c r="N64" s="69"/>
      <c r="O64" s="69"/>
      <c r="P64" s="69">
        <v>6</v>
      </c>
      <c r="Q64" s="69"/>
      <c r="R64" s="68"/>
      <c r="S64" s="68"/>
      <c r="T64" s="68"/>
      <c r="U64" s="70">
        <f t="shared" si="0"/>
        <v>1</v>
      </c>
      <c r="V64" s="70">
        <f t="shared" si="1"/>
        <v>0</v>
      </c>
      <c r="W64" s="70">
        <f t="shared" si="2"/>
        <v>0</v>
      </c>
    </row>
    <row r="65" spans="1:23" x14ac:dyDescent="0.2">
      <c r="A65" s="452">
        <v>57</v>
      </c>
      <c r="B65" s="73"/>
      <c r="C65" s="386"/>
      <c r="D65" s="66" t="s">
        <v>185</v>
      </c>
      <c r="E65" s="451">
        <v>6</v>
      </c>
      <c r="F65" s="434" t="s">
        <v>128</v>
      </c>
      <c r="G65" s="434" t="s">
        <v>128</v>
      </c>
      <c r="H65" s="434" t="s">
        <v>128</v>
      </c>
      <c r="I65" s="69"/>
      <c r="J65" s="69"/>
      <c r="K65" s="69"/>
      <c r="L65" s="69"/>
      <c r="M65" s="69"/>
      <c r="N65" s="69"/>
      <c r="O65" s="69"/>
      <c r="P65" s="69">
        <v>6</v>
      </c>
      <c r="Q65" s="69"/>
      <c r="R65" s="68"/>
      <c r="S65" s="68"/>
      <c r="T65" s="68"/>
      <c r="U65" s="70">
        <f t="shared" si="0"/>
        <v>1</v>
      </c>
      <c r="V65" s="70">
        <f t="shared" si="1"/>
        <v>0</v>
      </c>
      <c r="W65" s="70">
        <f t="shared" si="2"/>
        <v>0</v>
      </c>
    </row>
    <row r="66" spans="1:23" x14ac:dyDescent="0.2">
      <c r="A66" s="452">
        <v>59</v>
      </c>
      <c r="B66" s="73"/>
      <c r="C66" s="386"/>
      <c r="D66" s="66" t="s">
        <v>186</v>
      </c>
      <c r="E66" s="451">
        <v>5</v>
      </c>
      <c r="F66" s="434" t="s">
        <v>128</v>
      </c>
      <c r="G66" s="434" t="s">
        <v>128</v>
      </c>
      <c r="H66" s="434" t="s">
        <v>128</v>
      </c>
      <c r="I66" s="69"/>
      <c r="J66" s="69"/>
      <c r="K66" s="69"/>
      <c r="L66" s="69"/>
      <c r="M66" s="69">
        <v>2</v>
      </c>
      <c r="N66" s="69"/>
      <c r="O66" s="69"/>
      <c r="P66" s="69"/>
      <c r="Q66" s="69"/>
      <c r="R66" s="69">
        <v>1</v>
      </c>
      <c r="S66" s="69"/>
      <c r="T66" s="69">
        <v>2</v>
      </c>
      <c r="U66" s="70">
        <f t="shared" si="0"/>
        <v>3</v>
      </c>
      <c r="V66" s="70">
        <f t="shared" si="1"/>
        <v>0</v>
      </c>
      <c r="W66" s="70">
        <f t="shared" si="2"/>
        <v>0</v>
      </c>
    </row>
    <row r="67" spans="1:23" x14ac:dyDescent="0.2">
      <c r="A67" s="452">
        <v>60</v>
      </c>
      <c r="B67" s="73"/>
      <c r="C67" s="386"/>
      <c r="D67" s="66" t="s">
        <v>187</v>
      </c>
      <c r="E67" s="451">
        <v>4</v>
      </c>
      <c r="F67" s="434" t="s">
        <v>128</v>
      </c>
      <c r="G67" s="434" t="s">
        <v>128</v>
      </c>
      <c r="H67" s="434" t="s">
        <v>128</v>
      </c>
      <c r="I67" s="69"/>
      <c r="J67" s="69"/>
      <c r="K67" s="69"/>
      <c r="L67" s="69"/>
      <c r="M67" s="69"/>
      <c r="N67" s="69"/>
      <c r="O67" s="69"/>
      <c r="P67" s="69">
        <v>4</v>
      </c>
      <c r="Q67" s="69"/>
      <c r="R67" s="68"/>
      <c r="S67" s="68"/>
      <c r="T67" s="68"/>
      <c r="U67" s="70">
        <f t="shared" si="0"/>
        <v>1</v>
      </c>
      <c r="V67" s="70">
        <f t="shared" si="1"/>
        <v>0</v>
      </c>
      <c r="W67" s="70">
        <f t="shared" si="2"/>
        <v>0</v>
      </c>
    </row>
    <row r="68" spans="1:23" x14ac:dyDescent="0.2">
      <c r="A68" s="452">
        <v>61</v>
      </c>
      <c r="B68" s="73"/>
      <c r="C68" s="386"/>
      <c r="D68" s="66" t="s">
        <v>188</v>
      </c>
      <c r="E68" s="451">
        <v>1</v>
      </c>
      <c r="F68" s="434" t="s">
        <v>128</v>
      </c>
      <c r="G68" s="434" t="s">
        <v>128</v>
      </c>
      <c r="H68" s="434" t="s">
        <v>128</v>
      </c>
      <c r="I68" s="69"/>
      <c r="J68" s="69"/>
      <c r="K68" s="69"/>
      <c r="L68" s="69"/>
      <c r="M68" s="69">
        <v>1</v>
      </c>
      <c r="N68" s="69"/>
      <c r="O68" s="69"/>
      <c r="P68" s="69"/>
      <c r="Q68" s="69"/>
      <c r="R68" s="68"/>
      <c r="S68" s="68"/>
      <c r="T68" s="68"/>
      <c r="U68" s="70">
        <f t="shared" si="0"/>
        <v>1</v>
      </c>
      <c r="V68" s="70">
        <f t="shared" si="1"/>
        <v>0</v>
      </c>
      <c r="W68" s="70">
        <f t="shared" si="2"/>
        <v>0</v>
      </c>
    </row>
    <row r="69" spans="1:23" x14ac:dyDescent="0.2">
      <c r="A69" s="452">
        <v>61</v>
      </c>
      <c r="B69" s="73"/>
      <c r="C69" s="386"/>
      <c r="D69" s="66" t="s">
        <v>189</v>
      </c>
      <c r="E69" s="451">
        <v>1</v>
      </c>
      <c r="F69" s="434" t="s">
        <v>128</v>
      </c>
      <c r="G69" s="434" t="s">
        <v>128</v>
      </c>
      <c r="H69" s="69">
        <v>1</v>
      </c>
      <c r="I69" s="69"/>
      <c r="J69" s="69"/>
      <c r="K69" s="69"/>
      <c r="L69" s="69"/>
      <c r="M69" s="434" t="s">
        <v>128</v>
      </c>
      <c r="N69" s="69"/>
      <c r="O69" s="69"/>
      <c r="P69" s="69"/>
      <c r="Q69" s="69"/>
      <c r="R69" s="69"/>
      <c r="S69" s="69"/>
      <c r="T69" s="69"/>
      <c r="U69" s="70">
        <f t="shared" si="0"/>
        <v>1</v>
      </c>
      <c r="V69" s="70">
        <f t="shared" si="1"/>
        <v>0</v>
      </c>
      <c r="W69" s="70">
        <f t="shared" si="2"/>
        <v>0</v>
      </c>
    </row>
    <row r="70" spans="1:23" x14ac:dyDescent="0.2">
      <c r="A70" s="452">
        <v>61</v>
      </c>
      <c r="B70" s="73"/>
      <c r="C70" s="386"/>
      <c r="D70" s="66" t="s">
        <v>190</v>
      </c>
      <c r="E70" s="451">
        <v>1</v>
      </c>
      <c r="F70" s="434" t="s">
        <v>128</v>
      </c>
      <c r="G70" s="434" t="s">
        <v>128</v>
      </c>
      <c r="H70" s="434" t="s">
        <v>128</v>
      </c>
      <c r="I70" s="69"/>
      <c r="J70" s="69"/>
      <c r="K70" s="69"/>
      <c r="L70" s="69"/>
      <c r="M70" s="69">
        <v>1</v>
      </c>
      <c r="N70" s="69"/>
      <c r="O70" s="69"/>
      <c r="P70" s="69"/>
      <c r="Q70" s="69"/>
      <c r="R70" s="68"/>
      <c r="S70" s="68"/>
      <c r="T70" s="68"/>
      <c r="U70" s="70">
        <f t="shared" si="0"/>
        <v>1</v>
      </c>
      <c r="V70" s="70">
        <f t="shared" si="1"/>
        <v>0</v>
      </c>
      <c r="W70" s="70">
        <f t="shared" si="2"/>
        <v>0</v>
      </c>
    </row>
    <row r="71" spans="1:23" x14ac:dyDescent="0.2">
      <c r="A71" s="452">
        <v>61</v>
      </c>
      <c r="B71" s="73"/>
      <c r="C71" s="386"/>
      <c r="D71" s="66" t="s">
        <v>191</v>
      </c>
      <c r="E71" s="451">
        <v>1</v>
      </c>
      <c r="F71" s="434" t="s">
        <v>128</v>
      </c>
      <c r="G71" s="434" t="s">
        <v>128</v>
      </c>
      <c r="H71" s="434" t="s">
        <v>128</v>
      </c>
      <c r="I71" s="69"/>
      <c r="J71" s="69"/>
      <c r="K71" s="69"/>
      <c r="L71" s="69"/>
      <c r="M71" s="69">
        <v>1</v>
      </c>
      <c r="N71" s="69"/>
      <c r="O71" s="69"/>
      <c r="P71" s="69"/>
      <c r="Q71" s="69"/>
      <c r="R71" s="69"/>
      <c r="S71" s="69"/>
      <c r="T71" s="69"/>
      <c r="U71" s="70">
        <f t="shared" si="0"/>
        <v>1</v>
      </c>
      <c r="V71" s="70">
        <f t="shared" si="1"/>
        <v>0</v>
      </c>
      <c r="W71" s="70">
        <f t="shared" si="2"/>
        <v>0</v>
      </c>
    </row>
    <row r="72" spans="1:23" x14ac:dyDescent="0.2">
      <c r="A72" s="452">
        <v>61</v>
      </c>
      <c r="B72" s="73"/>
      <c r="C72" s="386"/>
      <c r="D72" s="66" t="s">
        <v>192</v>
      </c>
      <c r="E72" s="451">
        <v>1</v>
      </c>
      <c r="F72" s="434" t="s">
        <v>128</v>
      </c>
      <c r="G72" s="434" t="s">
        <v>128</v>
      </c>
      <c r="H72" s="434" t="s">
        <v>128</v>
      </c>
      <c r="I72" s="69"/>
      <c r="J72" s="69"/>
      <c r="K72" s="69"/>
      <c r="L72" s="69"/>
      <c r="M72" s="69">
        <v>1</v>
      </c>
      <c r="N72" s="69"/>
      <c r="O72" s="69"/>
      <c r="P72" s="69"/>
      <c r="Q72" s="69"/>
      <c r="R72" s="68"/>
      <c r="S72" s="68"/>
      <c r="T72" s="68"/>
      <c r="U72" s="70">
        <f t="shared" si="0"/>
        <v>1</v>
      </c>
      <c r="V72" s="70">
        <f t="shared" si="1"/>
        <v>0</v>
      </c>
      <c r="W72" s="70">
        <f t="shared" si="2"/>
        <v>0</v>
      </c>
    </row>
    <row r="73" spans="1:23" x14ac:dyDescent="0.2">
      <c r="A73" s="83">
        <f>COUNT(A8:A72)</f>
        <v>65</v>
      </c>
      <c r="B73" s="355">
        <f>COUNT(B8:B72)</f>
        <v>10</v>
      </c>
      <c r="C73" s="356">
        <f>COUNT(C8:C72)</f>
        <v>4</v>
      </c>
      <c r="D73" s="84" t="s">
        <v>193</v>
      </c>
      <c r="E73" s="85"/>
      <c r="F73" s="86">
        <f t="shared" ref="F73:T73" si="3">COUNTIF(F8:F72,"&gt;=0")</f>
        <v>25</v>
      </c>
      <c r="G73" s="86">
        <f t="shared" si="3"/>
        <v>24</v>
      </c>
      <c r="H73" s="86">
        <f t="shared" si="3"/>
        <v>25</v>
      </c>
      <c r="I73" s="86">
        <f t="shared" si="3"/>
        <v>30</v>
      </c>
      <c r="J73" s="86">
        <f t="shared" si="3"/>
        <v>28</v>
      </c>
      <c r="K73" s="86">
        <f t="shared" si="3"/>
        <v>26</v>
      </c>
      <c r="L73" s="86">
        <f t="shared" si="3"/>
        <v>30</v>
      </c>
      <c r="M73" s="86">
        <f t="shared" si="3"/>
        <v>26</v>
      </c>
      <c r="N73" s="86">
        <f t="shared" si="3"/>
        <v>26</v>
      </c>
      <c r="O73" s="86">
        <f t="shared" si="3"/>
        <v>18</v>
      </c>
      <c r="P73" s="86">
        <f t="shared" si="3"/>
        <v>30</v>
      </c>
      <c r="Q73" s="86">
        <f t="shared" si="3"/>
        <v>27</v>
      </c>
      <c r="R73" s="86">
        <f t="shared" si="3"/>
        <v>23</v>
      </c>
      <c r="S73" s="86">
        <f t="shared" si="3"/>
        <v>25</v>
      </c>
      <c r="T73" s="86">
        <f t="shared" si="3"/>
        <v>22</v>
      </c>
      <c r="U73" s="87"/>
      <c r="V73" s="88">
        <f>SUM(V8:V72)</f>
        <v>90</v>
      </c>
      <c r="W73" s="88">
        <f>SUM(W8:W72)</f>
        <v>30</v>
      </c>
    </row>
    <row r="74" spans="1:23" x14ac:dyDescent="0.2">
      <c r="A74" s="87"/>
      <c r="B74" s="55"/>
      <c r="C74" s="86"/>
      <c r="D74" s="84" t="s">
        <v>194</v>
      </c>
      <c r="E74" s="85"/>
      <c r="F74" s="86">
        <v>8</v>
      </c>
      <c r="G74" s="86">
        <v>12</v>
      </c>
      <c r="H74" s="86"/>
      <c r="I74" s="86">
        <v>10</v>
      </c>
      <c r="J74" s="86">
        <v>9</v>
      </c>
      <c r="K74" s="86">
        <v>13</v>
      </c>
      <c r="L74" s="86">
        <v>15</v>
      </c>
      <c r="M74" s="86"/>
      <c r="N74" s="86">
        <v>13</v>
      </c>
      <c r="O74" s="86"/>
      <c r="P74" s="86">
        <v>15</v>
      </c>
      <c r="Q74" s="86">
        <v>9</v>
      </c>
      <c r="R74" s="86"/>
      <c r="S74" s="86">
        <v>8</v>
      </c>
      <c r="T74" s="86"/>
      <c r="U74" s="87"/>
      <c r="V74" s="87"/>
      <c r="W74" s="87"/>
    </row>
    <row r="75" spans="1:23" x14ac:dyDescent="0.2">
      <c r="B75" s="54"/>
      <c r="D75" s="54"/>
    </row>
    <row r="76" spans="1:23" x14ac:dyDescent="0.2">
      <c r="A76" s="89" t="s">
        <v>195</v>
      </c>
    </row>
    <row r="77" spans="1:23" x14ac:dyDescent="0.2">
      <c r="A77" s="89" t="s">
        <v>196</v>
      </c>
      <c r="G77" s="57"/>
      <c r="K77" s="57"/>
      <c r="L77" s="57"/>
      <c r="N77" s="57"/>
      <c r="P77" s="57"/>
    </row>
    <row r="78" spans="1:23" x14ac:dyDescent="0.2">
      <c r="G78" s="57"/>
      <c r="K78" s="57"/>
      <c r="L78" s="57"/>
      <c r="N78" s="57"/>
      <c r="P78" s="57"/>
    </row>
    <row r="79" spans="1:23" x14ac:dyDescent="0.2">
      <c r="A79" s="90" t="s">
        <v>197</v>
      </c>
      <c r="G79" s="57"/>
      <c r="K79" s="57"/>
      <c r="L79" s="57"/>
      <c r="N79" s="57"/>
      <c r="P79" s="57"/>
    </row>
    <row r="80" spans="1:23" x14ac:dyDescent="0.2">
      <c r="D80" s="51" t="s">
        <v>146</v>
      </c>
      <c r="E80" s="51" t="s">
        <v>130</v>
      </c>
      <c r="G80" s="57"/>
      <c r="K80" s="51" t="s">
        <v>147</v>
      </c>
      <c r="L80" s="57"/>
      <c r="N80" s="57"/>
      <c r="P80" s="57"/>
      <c r="Q80" s="51" t="s">
        <v>155</v>
      </c>
    </row>
    <row r="81" spans="3:17" x14ac:dyDescent="0.2">
      <c r="D81" s="51" t="s">
        <v>198</v>
      </c>
      <c r="E81" s="51" t="s">
        <v>161</v>
      </c>
      <c r="G81" s="57"/>
      <c r="K81" s="51" t="s">
        <v>138</v>
      </c>
      <c r="L81" s="57"/>
      <c r="N81" s="57"/>
      <c r="P81" s="57"/>
      <c r="Q81" s="51" t="s">
        <v>156</v>
      </c>
    </row>
    <row r="82" spans="3:17" x14ac:dyDescent="0.2">
      <c r="D82" s="51" t="s">
        <v>199</v>
      </c>
      <c r="E82" s="51" t="s">
        <v>134</v>
      </c>
      <c r="G82" s="57"/>
      <c r="K82" s="51" t="s">
        <v>143</v>
      </c>
      <c r="L82" s="57"/>
      <c r="N82" s="57"/>
      <c r="P82" s="57"/>
      <c r="Q82" s="51" t="s">
        <v>157</v>
      </c>
    </row>
    <row r="83" spans="3:17" x14ac:dyDescent="0.2">
      <c r="D83" s="51" t="s">
        <v>150</v>
      </c>
      <c r="E83" s="51" t="s">
        <v>175</v>
      </c>
      <c r="G83" s="57"/>
      <c r="K83" s="51" t="s">
        <v>132</v>
      </c>
      <c r="L83" s="57"/>
      <c r="N83" s="57"/>
      <c r="P83" s="57"/>
      <c r="Q83" s="51" t="s">
        <v>152</v>
      </c>
    </row>
    <row r="84" spans="3:17" x14ac:dyDescent="0.2">
      <c r="D84" s="51" t="s">
        <v>200</v>
      </c>
      <c r="E84" s="51" t="s">
        <v>129</v>
      </c>
      <c r="G84" s="57"/>
      <c r="K84" s="51" t="s">
        <v>181</v>
      </c>
      <c r="L84" s="57"/>
      <c r="N84" s="57"/>
      <c r="P84" s="57"/>
      <c r="Q84" s="51" t="s">
        <v>137</v>
      </c>
    </row>
    <row r="85" spans="3:17" x14ac:dyDescent="0.2">
      <c r="D85" s="51" t="s">
        <v>153</v>
      </c>
      <c r="E85" s="51" t="s">
        <v>160</v>
      </c>
      <c r="G85" s="57"/>
      <c r="K85" s="51" t="s">
        <v>131</v>
      </c>
      <c r="L85" s="57"/>
      <c r="N85" s="57"/>
      <c r="P85" s="57"/>
      <c r="Q85" s="51" t="s">
        <v>201</v>
      </c>
    </row>
    <row r="86" spans="3:17" x14ac:dyDescent="0.2">
      <c r="D86" s="51" t="s">
        <v>168</v>
      </c>
      <c r="E86" s="51" t="s">
        <v>127</v>
      </c>
      <c r="G86" s="57"/>
      <c r="K86" s="51" t="s">
        <v>139</v>
      </c>
      <c r="L86" s="57"/>
      <c r="N86" s="57"/>
      <c r="P86" s="57"/>
      <c r="Q86" s="51" t="s">
        <v>135</v>
      </c>
    </row>
    <row r="87" spans="3:17" x14ac:dyDescent="0.2">
      <c r="D87" s="51" t="s">
        <v>145</v>
      </c>
      <c r="E87" s="51" t="s">
        <v>141</v>
      </c>
      <c r="G87" s="57"/>
      <c r="K87" s="51" t="s">
        <v>202</v>
      </c>
      <c r="L87" s="57"/>
      <c r="N87" s="57"/>
      <c r="P87" s="57"/>
      <c r="Q87" s="51" t="s">
        <v>151</v>
      </c>
    </row>
    <row r="88" spans="3:17" x14ac:dyDescent="0.2">
      <c r="D88" s="51" t="s">
        <v>148</v>
      </c>
      <c r="E88" s="51" t="s">
        <v>140</v>
      </c>
      <c r="G88" s="57"/>
      <c r="K88" s="51" t="s">
        <v>203</v>
      </c>
      <c r="L88" s="57"/>
      <c r="N88" s="57"/>
      <c r="P88" s="57"/>
      <c r="Q88" s="51" t="s">
        <v>142</v>
      </c>
    </row>
    <row r="89" spans="3:17" x14ac:dyDescent="0.2">
      <c r="D89" s="51" t="s">
        <v>174</v>
      </c>
      <c r="E89" s="51" t="s">
        <v>204</v>
      </c>
      <c r="G89" s="57"/>
      <c r="K89" s="51" t="s">
        <v>133</v>
      </c>
      <c r="L89" s="57"/>
      <c r="N89" s="57"/>
      <c r="P89" s="57"/>
    </row>
    <row r="90" spans="3:17" x14ac:dyDescent="0.2">
      <c r="G90" s="57"/>
      <c r="L90" s="57"/>
      <c r="N90" s="57"/>
      <c r="P90" s="57"/>
    </row>
    <row r="91" spans="3:17" x14ac:dyDescent="0.2">
      <c r="G91" s="57"/>
      <c r="L91" s="57"/>
      <c r="N91" s="57"/>
      <c r="P91" s="57"/>
    </row>
    <row r="92" spans="3:17" x14ac:dyDescent="0.2">
      <c r="G92" s="57"/>
      <c r="L92" s="57"/>
      <c r="N92" s="57"/>
      <c r="P92" s="57"/>
    </row>
    <row r="93" spans="3:17" x14ac:dyDescent="0.2">
      <c r="G93" s="57"/>
      <c r="L93" s="57"/>
      <c r="N93" s="57"/>
      <c r="P93" s="57"/>
    </row>
    <row r="94" spans="3:17" x14ac:dyDescent="0.2">
      <c r="G94" s="57"/>
      <c r="L94" s="57"/>
      <c r="N94" s="57"/>
      <c r="P94" s="57"/>
    </row>
    <row r="95" spans="3:17" s="60" customFormat="1" x14ac:dyDescent="0.2">
      <c r="C95" s="57"/>
      <c r="D95" s="51"/>
      <c r="E95" s="58"/>
      <c r="F95" s="57"/>
      <c r="G95" s="57"/>
      <c r="H95" s="57"/>
      <c r="I95" s="57"/>
      <c r="J95" s="57"/>
      <c r="K95" s="59"/>
      <c r="L95" s="57"/>
      <c r="M95" s="57"/>
      <c r="N95" s="57"/>
      <c r="O95" s="57"/>
      <c r="P95" s="57"/>
    </row>
    <row r="96" spans="3:17" s="60" customFormat="1" x14ac:dyDescent="0.2">
      <c r="C96" s="57"/>
      <c r="D96" s="51"/>
      <c r="E96" s="58"/>
      <c r="F96" s="57"/>
      <c r="G96" s="57"/>
      <c r="H96" s="57"/>
      <c r="I96" s="57"/>
      <c r="J96" s="57"/>
      <c r="K96" s="59"/>
      <c r="L96" s="57"/>
      <c r="M96" s="57"/>
      <c r="N96" s="57"/>
      <c r="O96" s="57"/>
      <c r="P96" s="57"/>
    </row>
    <row r="97" spans="3:16" s="60" customFormat="1" x14ac:dyDescent="0.2">
      <c r="C97" s="57"/>
      <c r="D97" s="51"/>
      <c r="E97" s="58"/>
      <c r="F97" s="57"/>
      <c r="G97" s="57"/>
      <c r="H97" s="57"/>
      <c r="I97" s="57"/>
      <c r="J97" s="57"/>
      <c r="K97" s="59"/>
      <c r="L97" s="57"/>
      <c r="M97" s="57"/>
      <c r="N97" s="57"/>
      <c r="O97" s="57"/>
      <c r="P97" s="57"/>
    </row>
    <row r="98" spans="3:16" s="60" customFormat="1" x14ac:dyDescent="0.2">
      <c r="C98" s="57"/>
      <c r="D98" s="51"/>
      <c r="E98" s="58"/>
      <c r="F98" s="57"/>
      <c r="G98" s="57"/>
      <c r="H98" s="57"/>
      <c r="I98" s="57"/>
      <c r="J98" s="57"/>
      <c r="K98" s="59"/>
      <c r="L98" s="57"/>
      <c r="M98" s="57"/>
      <c r="N98" s="57"/>
      <c r="O98" s="57"/>
      <c r="P98" s="57"/>
    </row>
    <row r="99" spans="3:16" s="60" customFormat="1" x14ac:dyDescent="0.2">
      <c r="C99" s="57"/>
      <c r="D99" s="51"/>
      <c r="E99" s="58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3:16" s="60" customFormat="1" x14ac:dyDescent="0.2">
      <c r="C100" s="57"/>
      <c r="D100" s="51"/>
      <c r="E100" s="58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3:16" s="60" customFormat="1" x14ac:dyDescent="0.2">
      <c r="C101" s="57"/>
      <c r="D101" s="51"/>
      <c r="E101" s="58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3:16" s="60" customFormat="1" x14ac:dyDescent="0.2">
      <c r="C102" s="57"/>
      <c r="D102" s="51"/>
      <c r="E102" s="58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3:16" s="60" customFormat="1" x14ac:dyDescent="0.2">
      <c r="C103" s="57"/>
      <c r="D103" s="51"/>
      <c r="E103" s="58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3:16" s="60" customFormat="1" x14ac:dyDescent="0.2">
      <c r="C104" s="57"/>
      <c r="D104" s="51"/>
      <c r="E104" s="58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3:16" s="60" customFormat="1" x14ac:dyDescent="0.2">
      <c r="C105" s="57"/>
      <c r="D105" s="51"/>
      <c r="E105" s="58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3:16" s="60" customFormat="1" x14ac:dyDescent="0.2">
      <c r="C106" s="57"/>
      <c r="D106" s="51"/>
      <c r="E106" s="58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3:16" s="60" customFormat="1" x14ac:dyDescent="0.2">
      <c r="C107" s="57"/>
      <c r="D107" s="51"/>
      <c r="E107" s="58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3:16" s="60" customFormat="1" x14ac:dyDescent="0.2">
      <c r="C108" s="57"/>
      <c r="D108" s="51"/>
      <c r="E108" s="58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spans="3:16" s="60" customFormat="1" x14ac:dyDescent="0.2">
      <c r="C109" s="57"/>
      <c r="D109" s="51"/>
      <c r="E109" s="58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spans="3:16" s="60" customFormat="1" x14ac:dyDescent="0.2">
      <c r="C110" s="57"/>
      <c r="D110" s="51"/>
      <c r="E110" s="58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spans="3:16" s="60" customFormat="1" x14ac:dyDescent="0.2">
      <c r="C111" s="57"/>
      <c r="D111" s="51"/>
      <c r="E111" s="58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spans="3:16" s="60" customFormat="1" x14ac:dyDescent="0.2">
      <c r="C112" s="57"/>
      <c r="D112" s="51"/>
      <c r="E112" s="58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spans="3:16" s="60" customFormat="1" x14ac:dyDescent="0.2">
      <c r="C113" s="57"/>
      <c r="D113" s="51"/>
      <c r="E113" s="58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3:16" s="60" customFormat="1" x14ac:dyDescent="0.2">
      <c r="C114" s="57"/>
      <c r="D114" s="51"/>
      <c r="E114" s="58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spans="3:16" s="60" customFormat="1" x14ac:dyDescent="0.2">
      <c r="C115" s="57"/>
      <c r="D115" s="51"/>
      <c r="E115" s="58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spans="3:16" s="60" customFormat="1" x14ac:dyDescent="0.2">
      <c r="C116" s="57"/>
      <c r="D116" s="51"/>
      <c r="E116" s="58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spans="3:16" s="60" customFormat="1" x14ac:dyDescent="0.2">
      <c r="C117" s="57"/>
      <c r="D117" s="51"/>
      <c r="E117" s="58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spans="3:16" s="60" customFormat="1" x14ac:dyDescent="0.2">
      <c r="C118" s="57"/>
      <c r="D118" s="51"/>
      <c r="E118" s="58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spans="3:16" s="60" customFormat="1" x14ac:dyDescent="0.2">
      <c r="C119" s="57"/>
      <c r="D119" s="51"/>
      <c r="E119" s="58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3:16" s="60" customFormat="1" x14ac:dyDescent="0.2">
      <c r="C120" s="57"/>
      <c r="D120" s="51"/>
      <c r="E120" s="58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3:16" s="60" customFormat="1" x14ac:dyDescent="0.2">
      <c r="C121" s="57"/>
      <c r="D121" s="51"/>
      <c r="E121" s="58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spans="3:16" s="60" customFormat="1" x14ac:dyDescent="0.2">
      <c r="C122" s="57"/>
      <c r="D122" s="51"/>
      <c r="E122" s="58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spans="3:16" s="60" customFormat="1" x14ac:dyDescent="0.2">
      <c r="C123" s="57"/>
      <c r="D123" s="51"/>
      <c r="E123" s="58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spans="3:16" s="60" customFormat="1" x14ac:dyDescent="0.2">
      <c r="C124" s="57"/>
      <c r="D124" s="51"/>
      <c r="E124" s="58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spans="3:16" s="60" customFormat="1" x14ac:dyDescent="0.2">
      <c r="C125" s="57"/>
      <c r="D125" s="51"/>
      <c r="E125" s="58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spans="3:16" s="60" customFormat="1" x14ac:dyDescent="0.2">
      <c r="C126" s="57"/>
      <c r="D126" s="51"/>
      <c r="E126" s="58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spans="3:16" s="60" customFormat="1" x14ac:dyDescent="0.2">
      <c r="C127" s="57"/>
      <c r="D127" s="51"/>
      <c r="E127" s="58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3:16" s="60" customFormat="1" x14ac:dyDescent="0.2">
      <c r="C128" s="57"/>
      <c r="D128" s="51"/>
      <c r="E128" s="58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  <row r="129" spans="3:16" s="60" customFormat="1" x14ac:dyDescent="0.2">
      <c r="C129" s="57"/>
      <c r="D129" s="51"/>
      <c r="E129" s="58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</row>
    <row r="130" spans="3:16" s="60" customFormat="1" x14ac:dyDescent="0.2">
      <c r="C130" s="57"/>
      <c r="D130" s="51"/>
      <c r="E130" s="58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</row>
    <row r="131" spans="3:16" s="60" customFormat="1" x14ac:dyDescent="0.2">
      <c r="C131" s="57"/>
      <c r="D131" s="51"/>
      <c r="E131" s="58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</row>
    <row r="132" spans="3:16" s="60" customFormat="1" x14ac:dyDescent="0.2">
      <c r="C132" s="57"/>
      <c r="D132" s="51"/>
      <c r="E132" s="58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</row>
    <row r="133" spans="3:16" s="60" customFormat="1" x14ac:dyDescent="0.2">
      <c r="C133" s="57"/>
      <c r="D133" s="51"/>
      <c r="E133" s="58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</row>
    <row r="134" spans="3:16" s="60" customFormat="1" x14ac:dyDescent="0.2">
      <c r="C134" s="57"/>
      <c r="D134" s="51"/>
      <c r="E134" s="58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</row>
    <row r="135" spans="3:16" s="60" customFormat="1" x14ac:dyDescent="0.2">
      <c r="C135" s="57"/>
      <c r="D135" s="51"/>
      <c r="E135" s="58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</row>
    <row r="136" spans="3:16" s="60" customFormat="1" x14ac:dyDescent="0.2">
      <c r="C136" s="57"/>
      <c r="D136" s="51"/>
      <c r="E136" s="58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</row>
    <row r="137" spans="3:16" s="60" customFormat="1" x14ac:dyDescent="0.2">
      <c r="C137" s="57"/>
      <c r="D137" s="51"/>
      <c r="E137" s="58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</row>
    <row r="138" spans="3:16" s="60" customFormat="1" x14ac:dyDescent="0.2">
      <c r="C138" s="57"/>
      <c r="D138" s="51"/>
      <c r="E138" s="58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</row>
    <row r="139" spans="3:16" s="60" customFormat="1" x14ac:dyDescent="0.2">
      <c r="C139" s="57"/>
      <c r="D139" s="51"/>
      <c r="E139" s="58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</row>
    <row r="140" spans="3:16" s="60" customFormat="1" x14ac:dyDescent="0.2">
      <c r="C140" s="57"/>
      <c r="D140" s="51"/>
      <c r="E140" s="58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</row>
  </sheetData>
  <autoFilter ref="U7:W7"/>
  <mergeCells count="4">
    <mergeCell ref="W5:W6"/>
    <mergeCell ref="S1:T1"/>
    <mergeCell ref="U5:U6"/>
    <mergeCell ref="V5:V6"/>
  </mergeCells>
  <conditionalFormatting sqref="F73:T73">
    <cfRule type="top10" dxfId="25" priority="7" stopIfTrue="1" rank="1"/>
  </conditionalFormatting>
  <conditionalFormatting sqref="U8:U72">
    <cfRule type="top10" dxfId="24" priority="6" stopIfTrue="1" rank="1"/>
  </conditionalFormatting>
  <conditionalFormatting sqref="V8:V72">
    <cfRule type="top10" dxfId="23" priority="5" stopIfTrue="1" rank="1"/>
  </conditionalFormatting>
  <conditionalFormatting sqref="W8:W72">
    <cfRule type="top10" dxfId="22" priority="4" stopIfTrue="1" rank="1"/>
  </conditionalFormatting>
  <conditionalFormatting sqref="F8:T72">
    <cfRule type="cellIs" dxfId="21" priority="1" stopIfTrue="1" operator="equal">
      <formula>30</formula>
    </cfRule>
    <cfRule type="cellIs" dxfId="20" priority="2" stopIfTrue="1" operator="equal">
      <formula>34</formula>
    </cfRule>
    <cfRule type="cellIs" dxfId="19" priority="3" stopIfTrue="1" operator="equal">
      <formula>40</formula>
    </cfRule>
  </conditionalFormatting>
  <pageMargins left="0.39370078740157483" right="0.31496062992125984" top="0.59055118110236227" bottom="0.39370078740157483" header="0.39370078740157483" footer="0"/>
  <pageSetup paperSize="9" fitToHeight="0" orientation="portrait" useFirstPageNumber="1" verticalDpi="300" r:id="rId1"/>
  <headerFooter alignWithMargins="0">
    <oddHeader>&amp;R&amp;"Arial,Regular"&amp;9Page &amp;P of &amp;N</oddHeader>
  </headerFooter>
  <rowBreaks count="1" manualBreakCount="1">
    <brk id="5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ColWidth="9.42578125" defaultRowHeight="12.75" x14ac:dyDescent="0.2"/>
  <cols>
    <col min="1" max="1" width="3.42578125" style="92" customWidth="1"/>
    <col min="2" max="2" width="18.7109375" style="92" customWidth="1"/>
    <col min="3" max="5" width="6.7109375" style="92" customWidth="1"/>
    <col min="6" max="228" width="9.140625" style="92" customWidth="1"/>
    <col min="229" max="16384" width="9.42578125" style="92"/>
  </cols>
  <sheetData>
    <row r="1" spans="1:9" x14ac:dyDescent="0.2">
      <c r="A1" s="91" t="str">
        <f>UPPER((Kalend!D5)&amp;" - "&amp;(Kalend!C5)&amp;" - "&amp;(Kalend!E5))</f>
        <v>A - VÄLISHOOAJA AVAVÕISTLUS - ÜKSIK</v>
      </c>
      <c r="G1" s="418" t="str">
        <f>HYPERLINK("#Kalend!I1","Kalender")</f>
        <v>Kalender</v>
      </c>
      <c r="H1" s="93"/>
      <c r="I1" s="418" t="str">
        <f>HYPERLINK("#Reit!I1","Reiting")</f>
        <v>Reiting</v>
      </c>
    </row>
    <row r="2" spans="1:9" x14ac:dyDescent="0.2">
      <c r="A2" s="93" t="str">
        <f>"Toimumisaeg: "&amp;(Kalend!A5)&amp;" kell "&amp;(Kalend!B5)</f>
        <v>Toimumisaeg: K, 01.05.2013 kell 11:00</v>
      </c>
    </row>
    <row r="3" spans="1:9" x14ac:dyDescent="0.2">
      <c r="A3" s="93" t="str">
        <f>"Toimumiskoht: "&amp;(Kalend!F5)</f>
        <v>Toimumiskoht: K-Järve, Järve Gümnaasiumi staadion</v>
      </c>
    </row>
    <row r="4" spans="1:9" x14ac:dyDescent="0.2">
      <c r="A4" s="93" t="str">
        <f>"Korraldaja: "&amp;(Kalend!G5)</f>
        <v>Korraldaja: K-Järve SHK, Ivar Viljaste</v>
      </c>
    </row>
    <row r="6" spans="1:9" x14ac:dyDescent="0.2">
      <c r="A6" s="94">
        <v>1</v>
      </c>
      <c r="B6" s="419" t="s">
        <v>149</v>
      </c>
    </row>
    <row r="7" spans="1:9" x14ac:dyDescent="0.2">
      <c r="A7" s="94">
        <v>2</v>
      </c>
      <c r="B7" s="420" t="s">
        <v>137</v>
      </c>
    </row>
    <row r="8" spans="1:9" x14ac:dyDescent="0.2">
      <c r="A8" s="94">
        <v>3</v>
      </c>
      <c r="B8" s="421" t="s">
        <v>205</v>
      </c>
    </row>
    <row r="9" spans="1:9" x14ac:dyDescent="0.2">
      <c r="A9" s="94">
        <v>4</v>
      </c>
      <c r="B9" s="95" t="s">
        <v>153</v>
      </c>
    </row>
    <row r="10" spans="1:9" x14ac:dyDescent="0.2">
      <c r="A10" s="94">
        <v>5</v>
      </c>
      <c r="B10" s="95" t="s">
        <v>127</v>
      </c>
    </row>
    <row r="11" spans="1:9" x14ac:dyDescent="0.2">
      <c r="A11" s="94">
        <v>6</v>
      </c>
      <c r="B11" s="95" t="s">
        <v>139</v>
      </c>
    </row>
    <row r="12" spans="1:9" x14ac:dyDescent="0.2">
      <c r="A12" s="94">
        <v>7</v>
      </c>
      <c r="B12" s="95" t="s">
        <v>135</v>
      </c>
    </row>
    <row r="13" spans="1:9" x14ac:dyDescent="0.2">
      <c r="A13" s="94">
        <v>8</v>
      </c>
      <c r="B13" s="95" t="s">
        <v>129</v>
      </c>
    </row>
    <row r="14" spans="1:9" x14ac:dyDescent="0.2">
      <c r="A14" s="94">
        <v>9</v>
      </c>
      <c r="B14" s="95" t="s">
        <v>206</v>
      </c>
    </row>
    <row r="15" spans="1:9" x14ac:dyDescent="0.2">
      <c r="A15" s="94">
        <v>10</v>
      </c>
      <c r="B15" s="95" t="s">
        <v>160</v>
      </c>
    </row>
    <row r="16" spans="1:9" x14ac:dyDescent="0.2">
      <c r="A16" s="94">
        <v>11</v>
      </c>
      <c r="B16" s="95" t="s">
        <v>130</v>
      </c>
    </row>
    <row r="17" spans="1:2" x14ac:dyDescent="0.2">
      <c r="A17" s="94">
        <v>12</v>
      </c>
      <c r="B17" s="95" t="s">
        <v>145</v>
      </c>
    </row>
    <row r="18" spans="1:2" x14ac:dyDescent="0.2">
      <c r="A18" s="94">
        <v>13</v>
      </c>
      <c r="B18" s="95" t="s">
        <v>161</v>
      </c>
    </row>
    <row r="19" spans="1:2" x14ac:dyDescent="0.2">
      <c r="A19" s="94">
        <v>14</v>
      </c>
      <c r="B19" s="95" t="s">
        <v>152</v>
      </c>
    </row>
    <row r="20" spans="1:2" x14ac:dyDescent="0.2">
      <c r="A20" s="94">
        <v>15</v>
      </c>
      <c r="B20" s="95" t="s">
        <v>133</v>
      </c>
    </row>
    <row r="21" spans="1:2" x14ac:dyDescent="0.2">
      <c r="A21" s="94">
        <v>16</v>
      </c>
      <c r="B21" s="95" t="s">
        <v>141</v>
      </c>
    </row>
    <row r="22" spans="1:2" x14ac:dyDescent="0.2">
      <c r="A22" s="94">
        <v>17</v>
      </c>
      <c r="B22" s="95" t="s">
        <v>147</v>
      </c>
    </row>
    <row r="23" spans="1:2" x14ac:dyDescent="0.2">
      <c r="A23" s="94">
        <v>18</v>
      </c>
      <c r="B23" s="95" t="s">
        <v>155</v>
      </c>
    </row>
    <row r="24" spans="1:2" x14ac:dyDescent="0.2">
      <c r="A24" s="94">
        <v>19</v>
      </c>
      <c r="B24" s="95" t="s">
        <v>142</v>
      </c>
    </row>
    <row r="25" spans="1:2" x14ac:dyDescent="0.2">
      <c r="A25" s="94">
        <v>20</v>
      </c>
      <c r="B25" s="95" t="s">
        <v>144</v>
      </c>
    </row>
    <row r="26" spans="1:2" x14ac:dyDescent="0.2">
      <c r="A26" s="94">
        <v>21</v>
      </c>
      <c r="B26" s="95" t="s">
        <v>143</v>
      </c>
    </row>
    <row r="27" spans="1:2" x14ac:dyDescent="0.2">
      <c r="A27" s="94">
        <v>22</v>
      </c>
      <c r="B27" s="95" t="s">
        <v>146</v>
      </c>
    </row>
    <row r="28" spans="1:2" x14ac:dyDescent="0.2">
      <c r="A28" s="94">
        <v>23</v>
      </c>
      <c r="B28" s="95" t="s">
        <v>132</v>
      </c>
    </row>
    <row r="29" spans="1:2" x14ac:dyDescent="0.2">
      <c r="A29" s="94">
        <v>24</v>
      </c>
      <c r="B29" s="95" t="s">
        <v>151</v>
      </c>
    </row>
  </sheetData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G1" sqref="G1"/>
    </sheetView>
  </sheetViews>
  <sheetFormatPr defaultColWidth="9.42578125" defaultRowHeight="12.75" x14ac:dyDescent="0.2"/>
  <cols>
    <col min="1" max="1" width="3.42578125" style="92" customWidth="1"/>
    <col min="2" max="2" width="55.140625" style="92" bestFit="1" customWidth="1"/>
    <col min="3" max="8" width="6.7109375" style="92" customWidth="1"/>
    <col min="9" max="21" width="4.7109375" style="92" customWidth="1"/>
    <col min="22" max="255" width="9.140625" style="92" customWidth="1"/>
    <col min="256" max="16384" width="9.42578125" style="92"/>
  </cols>
  <sheetData>
    <row r="1" spans="1:9" x14ac:dyDescent="0.2">
      <c r="A1" s="91" t="str">
        <f>UPPER((Kalend!D6)&amp;" - "&amp;(Kalend!C6)&amp;" - "&amp;(Kalend!E6))</f>
        <v>1 - K-JÄRVE 12. KV 1. ETAPP - TRIO</v>
      </c>
      <c r="C1" s="418" t="str">
        <f>HYPERLINK("#Kalend!I1","Kalender")</f>
        <v>Kalender</v>
      </c>
      <c r="D1" s="93"/>
      <c r="E1" s="418" t="str">
        <f>HYPERLINK("#Reit!I1","Reiting")</f>
        <v>Reiting</v>
      </c>
    </row>
    <row r="2" spans="1:9" x14ac:dyDescent="0.2">
      <c r="A2" s="93" t="str">
        <f>"Toimumisaeg: "&amp;(Kalend!A6)&amp;" kell "&amp;(Kalend!B6)</f>
        <v>Toimumisaeg: P, 12.05.2013 kell 11:00</v>
      </c>
    </row>
    <row r="3" spans="1:9" x14ac:dyDescent="0.2">
      <c r="A3" s="93" t="str">
        <f>"Toimumiskoht: "&amp;(Kalend!F6)</f>
        <v>Toimumiskoht: K-Järve, Järve Gümnaasiumi staadion</v>
      </c>
    </row>
    <row r="4" spans="1:9" x14ac:dyDescent="0.2">
      <c r="A4" s="93" t="str">
        <f>"Korraldaja: "&amp;(Kalend!G6)</f>
        <v>Korraldaja: K-Järve SHK, Ivar Viljaste</v>
      </c>
    </row>
    <row r="6" spans="1:9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>
        <v>4</v>
      </c>
      <c r="G6" s="96" t="s">
        <v>208</v>
      </c>
      <c r="H6" s="96" t="s">
        <v>122</v>
      </c>
    </row>
    <row r="7" spans="1:9" x14ac:dyDescent="0.2">
      <c r="A7" s="94">
        <v>1</v>
      </c>
      <c r="B7" s="95" t="s">
        <v>209</v>
      </c>
      <c r="C7" s="97"/>
      <c r="D7" s="98">
        <v>13</v>
      </c>
      <c r="E7" s="98">
        <v>5</v>
      </c>
      <c r="F7" s="98">
        <v>10</v>
      </c>
      <c r="G7" s="99" t="s">
        <v>210</v>
      </c>
      <c r="H7" s="98" t="s">
        <v>211</v>
      </c>
      <c r="I7" s="100"/>
    </row>
    <row r="8" spans="1:9" x14ac:dyDescent="0.2">
      <c r="A8" s="94">
        <v>2</v>
      </c>
      <c r="B8" s="95" t="s">
        <v>212</v>
      </c>
      <c r="C8" s="98">
        <v>10</v>
      </c>
      <c r="D8" s="97"/>
      <c r="E8" s="98">
        <v>13</v>
      </c>
      <c r="F8" s="98">
        <v>13</v>
      </c>
      <c r="G8" s="99" t="s">
        <v>213</v>
      </c>
      <c r="H8" s="98" t="s">
        <v>214</v>
      </c>
      <c r="I8" s="100"/>
    </row>
    <row r="9" spans="1:9" x14ac:dyDescent="0.2">
      <c r="A9" s="94">
        <v>3</v>
      </c>
      <c r="B9" s="95" t="s">
        <v>215</v>
      </c>
      <c r="C9" s="98">
        <v>13</v>
      </c>
      <c r="D9" s="98">
        <v>10</v>
      </c>
      <c r="E9" s="97"/>
      <c r="F9" s="98">
        <v>13</v>
      </c>
      <c r="G9" s="99" t="s">
        <v>213</v>
      </c>
      <c r="H9" s="98" t="s">
        <v>216</v>
      </c>
      <c r="I9" s="100"/>
    </row>
    <row r="10" spans="1:9" x14ac:dyDescent="0.2">
      <c r="A10" s="94">
        <v>4</v>
      </c>
      <c r="B10" s="95" t="s">
        <v>217</v>
      </c>
      <c r="C10" s="98">
        <v>13</v>
      </c>
      <c r="D10" s="98">
        <v>9</v>
      </c>
      <c r="E10" s="98">
        <v>9</v>
      </c>
      <c r="F10" s="97"/>
      <c r="G10" s="99" t="s">
        <v>210</v>
      </c>
      <c r="H10" s="98" t="s">
        <v>218</v>
      </c>
      <c r="I10" s="100"/>
    </row>
    <row r="11" spans="1:9" x14ac:dyDescent="0.2">
      <c r="A11" s="91"/>
      <c r="C11" s="101"/>
      <c r="D11" s="101"/>
      <c r="E11" s="101"/>
      <c r="F11" s="101"/>
      <c r="G11" s="102"/>
      <c r="H11" s="101"/>
      <c r="I11" s="103"/>
    </row>
    <row r="12" spans="1:9" x14ac:dyDescent="0.2">
      <c r="A12" s="94" t="s">
        <v>219</v>
      </c>
      <c r="B12" s="94"/>
      <c r="C12" s="96">
        <v>1</v>
      </c>
      <c r="D12" s="96">
        <v>2</v>
      </c>
      <c r="E12" s="96">
        <v>3</v>
      </c>
      <c r="F12" s="96">
        <v>4</v>
      </c>
      <c r="G12" s="96" t="s">
        <v>208</v>
      </c>
      <c r="H12" s="96" t="s">
        <v>122</v>
      </c>
      <c r="I12" s="103"/>
    </row>
    <row r="13" spans="1:9" x14ac:dyDescent="0.2">
      <c r="A13" s="94">
        <v>1</v>
      </c>
      <c r="B13" s="95" t="s">
        <v>220</v>
      </c>
      <c r="C13" s="97"/>
      <c r="D13" s="98">
        <v>13</v>
      </c>
      <c r="E13" s="98">
        <v>13</v>
      </c>
      <c r="F13" s="98">
        <v>13</v>
      </c>
      <c r="G13" s="99" t="s">
        <v>221</v>
      </c>
      <c r="H13" s="98" t="s">
        <v>214</v>
      </c>
      <c r="I13" s="100"/>
    </row>
    <row r="14" spans="1:9" x14ac:dyDescent="0.2">
      <c r="A14" s="94">
        <v>2</v>
      </c>
      <c r="B14" s="95" t="s">
        <v>222</v>
      </c>
      <c r="C14" s="98">
        <v>2</v>
      </c>
      <c r="D14" s="97"/>
      <c r="E14" s="98">
        <v>2</v>
      </c>
      <c r="F14" s="98">
        <v>4</v>
      </c>
      <c r="G14" s="99" t="s">
        <v>223</v>
      </c>
      <c r="H14" s="98" t="s">
        <v>211</v>
      </c>
      <c r="I14" s="100"/>
    </row>
    <row r="15" spans="1:9" x14ac:dyDescent="0.2">
      <c r="A15" s="94">
        <v>3</v>
      </c>
      <c r="B15" s="95" t="s">
        <v>224</v>
      </c>
      <c r="C15" s="98">
        <v>8</v>
      </c>
      <c r="D15" s="104">
        <v>13</v>
      </c>
      <c r="E15" s="97"/>
      <c r="F15" s="98">
        <v>10</v>
      </c>
      <c r="G15" s="99" t="s">
        <v>210</v>
      </c>
      <c r="H15" s="104" t="s">
        <v>218</v>
      </c>
      <c r="I15" s="100"/>
    </row>
    <row r="16" spans="1:9" x14ac:dyDescent="0.2">
      <c r="A16" s="94">
        <v>4</v>
      </c>
      <c r="B16" s="95" t="s">
        <v>225</v>
      </c>
      <c r="C16" s="98">
        <v>3</v>
      </c>
      <c r="D16" s="98">
        <v>13</v>
      </c>
      <c r="E16" s="98">
        <v>13</v>
      </c>
      <c r="F16" s="97"/>
      <c r="G16" s="99" t="s">
        <v>213</v>
      </c>
      <c r="H16" s="98" t="s">
        <v>216</v>
      </c>
      <c r="I16" s="100"/>
    </row>
    <row r="17" spans="1:9" x14ac:dyDescent="0.2">
      <c r="A17" s="105"/>
      <c r="B17" s="103"/>
      <c r="C17" s="106"/>
      <c r="D17" s="107"/>
      <c r="E17" s="106"/>
      <c r="F17" s="108"/>
      <c r="G17" s="100"/>
      <c r="H17" s="106"/>
      <c r="I17" s="100"/>
    </row>
    <row r="18" spans="1:9" x14ac:dyDescent="0.2">
      <c r="A18" s="105"/>
      <c r="B18" s="109" t="s">
        <v>226</v>
      </c>
      <c r="C18" s="100" t="s">
        <v>227</v>
      </c>
      <c r="D18" s="100" t="s">
        <v>228</v>
      </c>
      <c r="F18" s="108"/>
      <c r="G18" s="100"/>
      <c r="H18" s="106"/>
      <c r="I18" s="100"/>
    </row>
    <row r="19" spans="1:9" x14ac:dyDescent="0.2">
      <c r="A19" s="105"/>
      <c r="B19" s="109" t="s">
        <v>229</v>
      </c>
      <c r="C19" s="100" t="s">
        <v>230</v>
      </c>
      <c r="D19" s="100" t="s">
        <v>231</v>
      </c>
      <c r="F19" s="108"/>
      <c r="G19" s="100"/>
      <c r="H19" s="106"/>
      <c r="I19" s="100"/>
    </row>
    <row r="20" spans="1:9" x14ac:dyDescent="0.2">
      <c r="A20" s="105"/>
      <c r="B20" s="109" t="s">
        <v>232</v>
      </c>
      <c r="C20" s="100" t="s">
        <v>210</v>
      </c>
      <c r="D20" s="100" t="s">
        <v>233</v>
      </c>
      <c r="F20" s="108"/>
      <c r="G20" s="100"/>
      <c r="H20" s="106"/>
      <c r="I20" s="100"/>
    </row>
    <row r="21" spans="1:9" x14ac:dyDescent="0.2">
      <c r="A21" s="105"/>
      <c r="B21" s="103"/>
      <c r="C21" s="106"/>
      <c r="D21" s="100"/>
      <c r="E21" s="100"/>
      <c r="F21" s="108"/>
      <c r="G21" s="100"/>
      <c r="H21" s="106"/>
      <c r="I21" s="100"/>
    </row>
    <row r="22" spans="1:9" x14ac:dyDescent="0.2">
      <c r="A22" s="110" t="s">
        <v>234</v>
      </c>
      <c r="B22" s="92" t="s">
        <v>212</v>
      </c>
      <c r="C22" s="111">
        <v>8</v>
      </c>
    </row>
    <row r="23" spans="1:9" x14ac:dyDescent="0.2">
      <c r="A23" s="112"/>
      <c r="B23" s="113"/>
      <c r="C23" s="114" t="s">
        <v>225</v>
      </c>
      <c r="D23" s="115"/>
      <c r="F23" s="111">
        <v>13</v>
      </c>
    </row>
    <row r="24" spans="1:9" x14ac:dyDescent="0.2">
      <c r="A24" s="112" t="s">
        <v>235</v>
      </c>
      <c r="B24" s="115" t="s">
        <v>225</v>
      </c>
      <c r="C24" s="116">
        <v>13</v>
      </c>
      <c r="E24" s="117"/>
    </row>
    <row r="25" spans="1:9" ht="13.5" thickBot="1" x14ac:dyDescent="0.25">
      <c r="A25" s="112"/>
      <c r="D25" s="103"/>
      <c r="E25" s="118"/>
      <c r="G25" s="92" t="s">
        <v>225</v>
      </c>
    </row>
    <row r="26" spans="1:9" x14ac:dyDescent="0.2">
      <c r="A26" s="112" t="s">
        <v>236</v>
      </c>
      <c r="B26" s="92" t="s">
        <v>220</v>
      </c>
      <c r="C26" s="119">
        <v>13</v>
      </c>
      <c r="E26" s="118"/>
      <c r="F26" s="120"/>
      <c r="G26" s="121" t="s">
        <v>237</v>
      </c>
      <c r="H26" s="122"/>
    </row>
    <row r="27" spans="1:9" x14ac:dyDescent="0.2">
      <c r="A27" s="112"/>
      <c r="B27" s="113"/>
      <c r="C27" s="123" t="s">
        <v>220</v>
      </c>
      <c r="E27" s="124"/>
      <c r="F27" s="119">
        <v>11</v>
      </c>
    </row>
    <row r="28" spans="1:9" ht="13.5" thickBot="1" x14ac:dyDescent="0.25">
      <c r="A28" s="112" t="s">
        <v>238</v>
      </c>
      <c r="B28" s="115" t="s">
        <v>215</v>
      </c>
      <c r="C28" s="125">
        <v>10</v>
      </c>
      <c r="D28" s="113"/>
      <c r="F28" s="103"/>
      <c r="G28" s="103" t="s">
        <v>220</v>
      </c>
      <c r="H28" s="126"/>
    </row>
    <row r="29" spans="1:9" x14ac:dyDescent="0.2">
      <c r="A29" s="91"/>
      <c r="F29" s="103"/>
      <c r="G29" s="121" t="s">
        <v>239</v>
      </c>
      <c r="H29" s="103"/>
    </row>
    <row r="30" spans="1:9" x14ac:dyDescent="0.2">
      <c r="A30" s="91"/>
      <c r="C30" s="92" t="s">
        <v>212</v>
      </c>
      <c r="F30" s="119">
        <v>1</v>
      </c>
      <c r="G30" s="103"/>
      <c r="H30" s="103"/>
    </row>
    <row r="31" spans="1:9" ht="13.5" thickBot="1" x14ac:dyDescent="0.25">
      <c r="A31" s="91"/>
      <c r="C31" s="113"/>
      <c r="D31" s="113"/>
      <c r="E31" s="117"/>
      <c r="F31" s="126"/>
      <c r="G31" s="126" t="s">
        <v>215</v>
      </c>
      <c r="H31" s="126"/>
    </row>
    <row r="32" spans="1:9" x14ac:dyDescent="0.2">
      <c r="A32" s="91"/>
      <c r="C32" s="115" t="s">
        <v>215</v>
      </c>
      <c r="D32" s="115"/>
      <c r="E32" s="124"/>
      <c r="F32" s="111">
        <v>13</v>
      </c>
      <c r="G32" s="105" t="s">
        <v>240</v>
      </c>
      <c r="H32" s="103"/>
    </row>
    <row r="33" spans="1:9" x14ac:dyDescent="0.2">
      <c r="A33" s="91"/>
      <c r="G33" s="103"/>
      <c r="H33" s="103"/>
    </row>
    <row r="34" spans="1:9" ht="13.5" thickBot="1" x14ac:dyDescent="0.25">
      <c r="A34" s="91"/>
      <c r="D34" s="103"/>
      <c r="E34" s="103"/>
      <c r="G34" s="126" t="s">
        <v>212</v>
      </c>
      <c r="H34" s="126"/>
    </row>
    <row r="35" spans="1:9" x14ac:dyDescent="0.2">
      <c r="A35" s="91"/>
      <c r="D35" s="103"/>
      <c r="E35" s="103"/>
      <c r="G35" s="91" t="s">
        <v>241</v>
      </c>
    </row>
    <row r="36" spans="1:9" x14ac:dyDescent="0.2">
      <c r="A36" s="105"/>
      <c r="B36" s="103"/>
      <c r="C36" s="106"/>
      <c r="D36" s="100"/>
      <c r="E36" s="100"/>
      <c r="F36" s="108"/>
      <c r="G36" s="100"/>
      <c r="H36" s="106"/>
      <c r="I36" s="100"/>
    </row>
    <row r="37" spans="1:9" x14ac:dyDescent="0.2">
      <c r="A37" s="110" t="s">
        <v>242</v>
      </c>
      <c r="B37" s="92" t="s">
        <v>217</v>
      </c>
      <c r="C37" s="111">
        <v>5</v>
      </c>
    </row>
    <row r="38" spans="1:9" x14ac:dyDescent="0.2">
      <c r="A38" s="112"/>
      <c r="B38" s="113"/>
      <c r="C38" s="114" t="s">
        <v>222</v>
      </c>
      <c r="D38" s="115"/>
      <c r="E38" s="115"/>
      <c r="F38" s="111">
        <v>10</v>
      </c>
    </row>
    <row r="39" spans="1:9" x14ac:dyDescent="0.2">
      <c r="A39" s="112" t="s">
        <v>243</v>
      </c>
      <c r="B39" s="115" t="s">
        <v>222</v>
      </c>
      <c r="C39" s="116">
        <v>13</v>
      </c>
      <c r="E39" s="118"/>
    </row>
    <row r="40" spans="1:9" ht="13.5" thickBot="1" x14ac:dyDescent="0.25">
      <c r="A40" s="112"/>
      <c r="C40" s="103"/>
      <c r="E40" s="118"/>
      <c r="G40" s="92" t="s">
        <v>209</v>
      </c>
    </row>
    <row r="41" spans="1:9" x14ac:dyDescent="0.2">
      <c r="A41" s="112" t="s">
        <v>244</v>
      </c>
      <c r="B41" s="92" t="s">
        <v>224</v>
      </c>
      <c r="C41" s="119">
        <v>10</v>
      </c>
      <c r="E41" s="118"/>
      <c r="F41" s="120"/>
      <c r="G41" s="121" t="s">
        <v>245</v>
      </c>
      <c r="H41" s="122"/>
    </row>
    <row r="42" spans="1:9" x14ac:dyDescent="0.2">
      <c r="A42" s="112"/>
      <c r="B42" s="113"/>
      <c r="C42" s="123" t="s">
        <v>209</v>
      </c>
      <c r="E42" s="124"/>
      <c r="F42" s="119">
        <v>13</v>
      </c>
    </row>
    <row r="43" spans="1:9" ht="13.5" thickBot="1" x14ac:dyDescent="0.25">
      <c r="A43" s="112" t="s">
        <v>246</v>
      </c>
      <c r="B43" s="115" t="s">
        <v>209</v>
      </c>
      <c r="C43" s="125">
        <v>13</v>
      </c>
      <c r="D43" s="113"/>
      <c r="F43" s="103"/>
      <c r="G43" s="103" t="s">
        <v>222</v>
      </c>
      <c r="H43" s="126"/>
    </row>
    <row r="44" spans="1:9" x14ac:dyDescent="0.2">
      <c r="F44" s="103"/>
      <c r="G44" s="121" t="s">
        <v>247</v>
      </c>
      <c r="H44" s="103"/>
    </row>
    <row r="45" spans="1:9" x14ac:dyDescent="0.2">
      <c r="C45" s="92" t="s">
        <v>217</v>
      </c>
      <c r="F45" s="119">
        <v>10</v>
      </c>
      <c r="G45" s="103"/>
      <c r="H45" s="103"/>
    </row>
    <row r="46" spans="1:9" ht="13.5" thickBot="1" x14ac:dyDescent="0.25">
      <c r="C46" s="113"/>
      <c r="D46" s="113"/>
      <c r="E46" s="117"/>
      <c r="F46" s="126"/>
      <c r="G46" s="126" t="s">
        <v>224</v>
      </c>
      <c r="H46" s="126"/>
    </row>
    <row r="47" spans="1:9" x14ac:dyDescent="0.2">
      <c r="C47" s="115" t="s">
        <v>224</v>
      </c>
      <c r="D47" s="115"/>
      <c r="E47" s="124"/>
      <c r="F47" s="111">
        <v>13</v>
      </c>
      <c r="G47" s="105" t="s">
        <v>248</v>
      </c>
      <c r="H47" s="103"/>
    </row>
    <row r="48" spans="1:9" x14ac:dyDescent="0.2">
      <c r="G48" s="103"/>
      <c r="H48" s="103"/>
    </row>
    <row r="49" spans="1:8" ht="13.5" thickBot="1" x14ac:dyDescent="0.25">
      <c r="D49" s="103"/>
      <c r="E49" s="103"/>
      <c r="G49" s="126" t="s">
        <v>217</v>
      </c>
      <c r="H49" s="126"/>
    </row>
    <row r="50" spans="1:8" x14ac:dyDescent="0.2">
      <c r="D50" s="103"/>
      <c r="E50" s="103"/>
      <c r="G50" s="91" t="s">
        <v>249</v>
      </c>
    </row>
    <row r="52" spans="1:8" x14ac:dyDescent="0.2">
      <c r="A52" s="94">
        <v>1</v>
      </c>
      <c r="B52" s="419" t="s">
        <v>225</v>
      </c>
    </row>
    <row r="53" spans="1:8" x14ac:dyDescent="0.2">
      <c r="A53" s="94">
        <v>2</v>
      </c>
      <c r="B53" s="420" t="s">
        <v>220</v>
      </c>
    </row>
    <row r="54" spans="1:8" x14ac:dyDescent="0.2">
      <c r="A54" s="94">
        <v>3</v>
      </c>
      <c r="B54" s="421" t="s">
        <v>215</v>
      </c>
    </row>
    <row r="55" spans="1:8" x14ac:dyDescent="0.2">
      <c r="A55" s="94">
        <v>4</v>
      </c>
      <c r="B55" s="95" t="s">
        <v>212</v>
      </c>
    </row>
    <row r="56" spans="1:8" x14ac:dyDescent="0.2">
      <c r="A56" s="94">
        <v>5</v>
      </c>
      <c r="B56" s="95" t="s">
        <v>209</v>
      </c>
    </row>
    <row r="57" spans="1:8" x14ac:dyDescent="0.2">
      <c r="A57" s="94">
        <v>6</v>
      </c>
      <c r="B57" s="95" t="s">
        <v>222</v>
      </c>
    </row>
    <row r="58" spans="1:8" x14ac:dyDescent="0.2">
      <c r="A58" s="94">
        <v>7</v>
      </c>
      <c r="B58" s="95" t="s">
        <v>224</v>
      </c>
    </row>
    <row r="59" spans="1:8" x14ac:dyDescent="0.2">
      <c r="A59" s="94">
        <v>8</v>
      </c>
      <c r="B59" s="95" t="s">
        <v>217</v>
      </c>
    </row>
  </sheetData>
  <conditionalFormatting sqref="C7:F47">
    <cfRule type="cellIs" dxfId="18" priority="1" stopIfTrue="1" operator="equal">
      <formula>13</formula>
    </cfRule>
  </conditionalFormatting>
  <hyperlinks>
    <hyperlink ref="C1" location="Kalender!G1" display="Kalender"/>
    <hyperlink ref="E1" location="Reiting!G1" display="Reiting"/>
  </hyperlinks>
  <pageMargins left="0.78740157480314965" right="0.39370078740157483" top="0.78740157480314965" bottom="0.39370078740157483" header="0.59055118110236227" footer="0"/>
  <pageSetup paperSize="9" scale="97" fitToHeight="0" orientation="landscape" r:id="rId1"/>
  <headerFooter>
    <oddHeader>&amp;R&amp;"Arial,Regular"&amp;9Page &amp;P of &amp;N</oddHead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6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" style="92" customWidth="1"/>
    <col min="2" max="2" width="31.140625" style="92" bestFit="1" customWidth="1"/>
    <col min="3" max="8" width="6.7109375" style="92" customWidth="1"/>
    <col min="9" max="16384" width="9.140625" style="92"/>
  </cols>
  <sheetData>
    <row r="1" spans="1:8" x14ac:dyDescent="0.2">
      <c r="A1" s="91" t="str">
        <f>UPPER((Kalend!D7)&amp;" - "&amp;(Kalend!C7)&amp;" - "&amp;(Kalend!E7))</f>
        <v>2 - K-JÄRVE 12. KV 2. ETAPP - DUO</v>
      </c>
      <c r="E1" s="418" t="str">
        <f>HYPERLINK("#Kalend!I1","Kalender")</f>
        <v>Kalender</v>
      </c>
      <c r="F1" s="93"/>
      <c r="G1" s="418" t="str">
        <f>HYPERLINK("#Reit!I1","Reiting")</f>
        <v>Reiting</v>
      </c>
    </row>
    <row r="2" spans="1:8" x14ac:dyDescent="0.2">
      <c r="A2" s="93" t="str">
        <f>"Toimumisaeg: "&amp;(Kalend!A7)&amp;" kell "&amp;(Kalend!B7)</f>
        <v>Toimumisaeg: T, 14.05.2013 kell 17:30</v>
      </c>
    </row>
    <row r="3" spans="1:8" x14ac:dyDescent="0.2">
      <c r="A3" s="93" t="str">
        <f>"Toimumiskoht: "&amp;(Kalend!F7)</f>
        <v>Toimumiskoht: K-Järve, Järve Gümnaasiumi staadion</v>
      </c>
    </row>
    <row r="4" spans="1:8" x14ac:dyDescent="0.2">
      <c r="A4" s="93" t="str">
        <f>"Korraldaja: "&amp;(Kalend!G7)</f>
        <v>Korraldaja: K-Järve SHK, Ivar Viljaste</v>
      </c>
    </row>
    <row r="6" spans="1:8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>
        <v>4</v>
      </c>
      <c r="G6" s="96" t="s">
        <v>208</v>
      </c>
      <c r="H6" s="96" t="s">
        <v>122</v>
      </c>
    </row>
    <row r="7" spans="1:8" x14ac:dyDescent="0.2">
      <c r="A7" s="94">
        <v>1</v>
      </c>
      <c r="B7" s="95" t="s">
        <v>250</v>
      </c>
      <c r="C7" s="97"/>
      <c r="D7" s="98">
        <v>13</v>
      </c>
      <c r="E7" s="98">
        <v>7</v>
      </c>
      <c r="F7" s="98">
        <v>0</v>
      </c>
      <c r="G7" s="99" t="s">
        <v>210</v>
      </c>
      <c r="H7" s="98" t="s">
        <v>218</v>
      </c>
    </row>
    <row r="8" spans="1:8" x14ac:dyDescent="0.2">
      <c r="A8" s="94">
        <v>2</v>
      </c>
      <c r="B8" s="95" t="s">
        <v>251</v>
      </c>
      <c r="C8" s="98">
        <v>8</v>
      </c>
      <c r="D8" s="97"/>
      <c r="E8" s="98">
        <v>13</v>
      </c>
      <c r="F8" s="98">
        <v>11</v>
      </c>
      <c r="G8" s="99" t="s">
        <v>210</v>
      </c>
      <c r="H8" s="98" t="s">
        <v>211</v>
      </c>
    </row>
    <row r="9" spans="1:8" x14ac:dyDescent="0.2">
      <c r="A9" s="94">
        <v>3</v>
      </c>
      <c r="B9" s="95" t="s">
        <v>252</v>
      </c>
      <c r="C9" s="98">
        <v>13</v>
      </c>
      <c r="D9" s="98">
        <v>2</v>
      </c>
      <c r="E9" s="97"/>
      <c r="F9" s="98">
        <v>13</v>
      </c>
      <c r="G9" s="99" t="s">
        <v>213</v>
      </c>
      <c r="H9" s="98" t="s">
        <v>214</v>
      </c>
    </row>
    <row r="10" spans="1:8" x14ac:dyDescent="0.2">
      <c r="A10" s="94">
        <v>4</v>
      </c>
      <c r="B10" s="95" t="s">
        <v>253</v>
      </c>
      <c r="C10" s="98">
        <v>13</v>
      </c>
      <c r="D10" s="98">
        <v>13</v>
      </c>
      <c r="E10" s="98">
        <v>3</v>
      </c>
      <c r="F10" s="97"/>
      <c r="G10" s="99" t="s">
        <v>213</v>
      </c>
      <c r="H10" s="98" t="s">
        <v>216</v>
      </c>
    </row>
    <row r="11" spans="1:8" x14ac:dyDescent="0.2">
      <c r="A11" s="91"/>
      <c r="C11" s="101"/>
      <c r="D11" s="101"/>
      <c r="E11" s="101"/>
      <c r="F11" s="101"/>
      <c r="G11" s="102"/>
      <c r="H11" s="101"/>
    </row>
    <row r="12" spans="1:8" x14ac:dyDescent="0.2">
      <c r="A12" s="94" t="s">
        <v>219</v>
      </c>
      <c r="B12" s="94"/>
      <c r="C12" s="96">
        <v>1</v>
      </c>
      <c r="D12" s="96">
        <v>2</v>
      </c>
      <c r="E12" s="96">
        <v>3</v>
      </c>
      <c r="F12" s="96">
        <v>4</v>
      </c>
      <c r="G12" s="96" t="s">
        <v>208</v>
      </c>
      <c r="H12" s="96" t="s">
        <v>122</v>
      </c>
    </row>
    <row r="13" spans="1:8" x14ac:dyDescent="0.2">
      <c r="A13" s="94">
        <v>1</v>
      </c>
      <c r="B13" s="95" t="s">
        <v>254</v>
      </c>
      <c r="C13" s="97"/>
      <c r="D13" s="98">
        <v>6</v>
      </c>
      <c r="E13" s="98">
        <v>13</v>
      </c>
      <c r="F13" s="98">
        <v>13</v>
      </c>
      <c r="G13" s="99" t="s">
        <v>213</v>
      </c>
      <c r="H13" s="98" t="s">
        <v>216</v>
      </c>
    </row>
    <row r="14" spans="1:8" x14ac:dyDescent="0.2">
      <c r="A14" s="94">
        <v>2</v>
      </c>
      <c r="B14" s="95" t="s">
        <v>255</v>
      </c>
      <c r="C14" s="98">
        <v>13</v>
      </c>
      <c r="D14" s="97"/>
      <c r="E14" s="98">
        <v>13</v>
      </c>
      <c r="F14" s="98">
        <v>12</v>
      </c>
      <c r="G14" s="99" t="s">
        <v>213</v>
      </c>
      <c r="H14" s="98" t="s">
        <v>214</v>
      </c>
    </row>
    <row r="15" spans="1:8" x14ac:dyDescent="0.2">
      <c r="A15" s="94">
        <v>3</v>
      </c>
      <c r="B15" s="95" t="s">
        <v>256</v>
      </c>
      <c r="C15" s="98">
        <v>6</v>
      </c>
      <c r="D15" s="104">
        <v>6</v>
      </c>
      <c r="E15" s="97"/>
      <c r="F15" s="98">
        <v>12</v>
      </c>
      <c r="G15" s="99" t="s">
        <v>223</v>
      </c>
      <c r="H15" s="104" t="s">
        <v>211</v>
      </c>
    </row>
    <row r="16" spans="1:8" x14ac:dyDescent="0.2">
      <c r="A16" s="94">
        <v>4</v>
      </c>
      <c r="B16" s="95" t="s">
        <v>257</v>
      </c>
      <c r="C16" s="98">
        <v>4</v>
      </c>
      <c r="D16" s="98">
        <v>13</v>
      </c>
      <c r="E16" s="98">
        <v>13</v>
      </c>
      <c r="F16" s="97"/>
      <c r="G16" s="99" t="s">
        <v>213</v>
      </c>
      <c r="H16" s="98" t="s">
        <v>218</v>
      </c>
    </row>
    <row r="17" spans="1:8" x14ac:dyDescent="0.2">
      <c r="A17" s="91"/>
      <c r="C17" s="101"/>
      <c r="D17" s="101"/>
      <c r="E17" s="101"/>
      <c r="F17" s="101"/>
      <c r="G17" s="102"/>
      <c r="H17" s="101"/>
    </row>
    <row r="18" spans="1:8" x14ac:dyDescent="0.2">
      <c r="A18" s="94" t="s">
        <v>258</v>
      </c>
      <c r="B18" s="94"/>
      <c r="C18" s="96">
        <v>1</v>
      </c>
      <c r="D18" s="96">
        <v>2</v>
      </c>
      <c r="E18" s="96">
        <v>3</v>
      </c>
      <c r="F18" s="96">
        <v>4</v>
      </c>
      <c r="G18" s="96" t="s">
        <v>208</v>
      </c>
      <c r="H18" s="96" t="s">
        <v>122</v>
      </c>
    </row>
    <row r="19" spans="1:8" x14ac:dyDescent="0.2">
      <c r="A19" s="94">
        <v>1</v>
      </c>
      <c r="B19" s="95" t="s">
        <v>259</v>
      </c>
      <c r="C19" s="97"/>
      <c r="D19" s="98">
        <v>8</v>
      </c>
      <c r="E19" s="98">
        <v>13</v>
      </c>
      <c r="F19" s="98">
        <v>13</v>
      </c>
      <c r="G19" s="99" t="s">
        <v>213</v>
      </c>
      <c r="H19" s="98" t="s">
        <v>214</v>
      </c>
    </row>
    <row r="20" spans="1:8" x14ac:dyDescent="0.2">
      <c r="A20" s="94">
        <v>2</v>
      </c>
      <c r="B20" s="95" t="s">
        <v>260</v>
      </c>
      <c r="C20" s="98">
        <v>13</v>
      </c>
      <c r="D20" s="97"/>
      <c r="E20" s="98">
        <v>8</v>
      </c>
      <c r="F20" s="98">
        <v>13</v>
      </c>
      <c r="G20" s="99" t="s">
        <v>213</v>
      </c>
      <c r="H20" s="98" t="s">
        <v>216</v>
      </c>
    </row>
    <row r="21" spans="1:8" x14ac:dyDescent="0.2">
      <c r="A21" s="94">
        <v>3</v>
      </c>
      <c r="B21" s="95" t="s">
        <v>261</v>
      </c>
      <c r="C21" s="98">
        <v>2</v>
      </c>
      <c r="D21" s="104">
        <v>13</v>
      </c>
      <c r="E21" s="97"/>
      <c r="F21" s="98">
        <v>13</v>
      </c>
      <c r="G21" s="99" t="s">
        <v>213</v>
      </c>
      <c r="H21" s="104" t="s">
        <v>218</v>
      </c>
    </row>
    <row r="22" spans="1:8" x14ac:dyDescent="0.2">
      <c r="A22" s="94">
        <v>4</v>
      </c>
      <c r="B22" s="95" t="s">
        <v>262</v>
      </c>
      <c r="C22" s="98">
        <v>9</v>
      </c>
      <c r="D22" s="98">
        <v>11</v>
      </c>
      <c r="E22" s="98">
        <v>12</v>
      </c>
      <c r="F22" s="97"/>
      <c r="G22" s="99" t="s">
        <v>223</v>
      </c>
      <c r="H22" s="98" t="s">
        <v>211</v>
      </c>
    </row>
    <row r="23" spans="1:8" x14ac:dyDescent="0.2">
      <c r="A23" s="105"/>
      <c r="B23" s="103"/>
      <c r="C23" s="106"/>
      <c r="D23" s="107"/>
      <c r="E23" s="106"/>
      <c r="F23" s="108"/>
      <c r="G23" s="100"/>
      <c r="H23" s="106"/>
    </row>
    <row r="24" spans="1:8" x14ac:dyDescent="0.2">
      <c r="A24" s="105"/>
      <c r="B24" s="109" t="s">
        <v>226</v>
      </c>
      <c r="C24" s="100" t="s">
        <v>227</v>
      </c>
      <c r="D24" s="100" t="s">
        <v>228</v>
      </c>
      <c r="F24" s="108"/>
      <c r="G24" s="100"/>
      <c r="H24" s="106"/>
    </row>
    <row r="25" spans="1:8" x14ac:dyDescent="0.2">
      <c r="A25" s="105"/>
      <c r="B25" s="109" t="s">
        <v>229</v>
      </c>
      <c r="C25" s="100" t="s">
        <v>230</v>
      </c>
      <c r="D25" s="100" t="s">
        <v>231</v>
      </c>
      <c r="F25" s="108"/>
      <c r="G25" s="100"/>
      <c r="H25" s="106"/>
    </row>
    <row r="26" spans="1:8" x14ac:dyDescent="0.2">
      <c r="A26" s="105"/>
      <c r="B26" s="109" t="s">
        <v>232</v>
      </c>
      <c r="C26" s="100" t="s">
        <v>210</v>
      </c>
      <c r="D26" s="100" t="s">
        <v>233</v>
      </c>
      <c r="F26" s="108"/>
      <c r="G26" s="100"/>
      <c r="H26" s="106"/>
    </row>
    <row r="28" spans="1:8" x14ac:dyDescent="0.2">
      <c r="A28" s="468" t="s">
        <v>263</v>
      </c>
      <c r="B28" s="469"/>
      <c r="C28" s="96">
        <v>1</v>
      </c>
      <c r="D28" s="96">
        <v>2</v>
      </c>
      <c r="E28" s="96">
        <v>3</v>
      </c>
      <c r="F28" s="96" t="s">
        <v>208</v>
      </c>
      <c r="G28" s="96" t="s">
        <v>122</v>
      </c>
    </row>
    <row r="29" spans="1:8" x14ac:dyDescent="0.2">
      <c r="A29" s="94">
        <v>1</v>
      </c>
      <c r="B29" s="95" t="s">
        <v>252</v>
      </c>
      <c r="C29" s="97"/>
      <c r="D29" s="98">
        <v>11</v>
      </c>
      <c r="E29" s="98">
        <v>2</v>
      </c>
      <c r="F29" s="99" t="s">
        <v>264</v>
      </c>
      <c r="G29" s="96" t="s">
        <v>218</v>
      </c>
    </row>
    <row r="30" spans="1:8" x14ac:dyDescent="0.2">
      <c r="A30" s="94">
        <v>2</v>
      </c>
      <c r="B30" s="95" t="s">
        <v>255</v>
      </c>
      <c r="C30" s="98">
        <v>13</v>
      </c>
      <c r="D30" s="97"/>
      <c r="E30" s="98">
        <v>13</v>
      </c>
      <c r="F30" s="99" t="s">
        <v>265</v>
      </c>
      <c r="G30" s="96" t="s">
        <v>214</v>
      </c>
    </row>
    <row r="31" spans="1:8" x14ac:dyDescent="0.2">
      <c r="A31" s="94">
        <v>3</v>
      </c>
      <c r="B31" s="95" t="s">
        <v>259</v>
      </c>
      <c r="C31" s="98">
        <v>13</v>
      </c>
      <c r="D31" s="98">
        <v>7</v>
      </c>
      <c r="E31" s="97"/>
      <c r="F31" s="99" t="s">
        <v>210</v>
      </c>
      <c r="G31" s="96" t="s">
        <v>216</v>
      </c>
    </row>
    <row r="32" spans="1:8" x14ac:dyDescent="0.2">
      <c r="A32" s="105"/>
      <c r="B32" s="103"/>
      <c r="C32" s="106"/>
      <c r="D32" s="106"/>
      <c r="E32" s="106"/>
      <c r="F32" s="100"/>
    </row>
    <row r="33" spans="1:7" x14ac:dyDescent="0.2">
      <c r="A33" s="468" t="s">
        <v>266</v>
      </c>
      <c r="B33" s="469"/>
      <c r="C33" s="96">
        <v>1</v>
      </c>
      <c r="D33" s="96">
        <v>2</v>
      </c>
      <c r="E33" s="96">
        <v>3</v>
      </c>
      <c r="F33" s="96" t="s">
        <v>208</v>
      </c>
      <c r="G33" s="96" t="s">
        <v>122</v>
      </c>
    </row>
    <row r="34" spans="1:7" x14ac:dyDescent="0.2">
      <c r="A34" s="94">
        <v>1</v>
      </c>
      <c r="B34" s="95" t="s">
        <v>253</v>
      </c>
      <c r="C34" s="97"/>
      <c r="D34" s="98">
        <v>13</v>
      </c>
      <c r="E34" s="98">
        <v>7</v>
      </c>
      <c r="F34" s="99" t="s">
        <v>267</v>
      </c>
      <c r="G34" s="96">
        <v>5</v>
      </c>
    </row>
    <row r="35" spans="1:7" x14ac:dyDescent="0.2">
      <c r="A35" s="94">
        <v>2</v>
      </c>
      <c r="B35" s="95" t="s">
        <v>254</v>
      </c>
      <c r="C35" s="98">
        <v>11</v>
      </c>
      <c r="D35" s="97"/>
      <c r="E35" s="98">
        <v>6</v>
      </c>
      <c r="F35" s="99" t="s">
        <v>264</v>
      </c>
      <c r="G35" s="96">
        <v>6</v>
      </c>
    </row>
    <row r="36" spans="1:7" x14ac:dyDescent="0.2">
      <c r="A36" s="94">
        <v>3</v>
      </c>
      <c r="B36" s="95" t="s">
        <v>260</v>
      </c>
      <c r="C36" s="98">
        <v>13</v>
      </c>
      <c r="D36" s="98">
        <v>13</v>
      </c>
      <c r="E36" s="97"/>
      <c r="F36" s="99" t="s">
        <v>265</v>
      </c>
      <c r="G36" s="96">
        <v>4</v>
      </c>
    </row>
    <row r="37" spans="1:7" x14ac:dyDescent="0.2">
      <c r="A37" s="105"/>
      <c r="B37" s="103"/>
      <c r="C37" s="106"/>
      <c r="D37" s="106"/>
      <c r="E37" s="106"/>
      <c r="F37" s="100"/>
    </row>
    <row r="38" spans="1:7" x14ac:dyDescent="0.2">
      <c r="A38" s="468" t="s">
        <v>268</v>
      </c>
      <c r="B38" s="469"/>
      <c r="C38" s="96">
        <v>1</v>
      </c>
      <c r="D38" s="96">
        <v>2</v>
      </c>
      <c r="E38" s="96">
        <v>3</v>
      </c>
      <c r="F38" s="96" t="s">
        <v>208</v>
      </c>
      <c r="G38" s="96" t="s">
        <v>122</v>
      </c>
    </row>
    <row r="39" spans="1:7" x14ac:dyDescent="0.2">
      <c r="A39" s="94">
        <v>1</v>
      </c>
      <c r="B39" s="95" t="s">
        <v>250</v>
      </c>
      <c r="C39" s="97"/>
      <c r="D39" s="98"/>
      <c r="E39" s="98">
        <v>0</v>
      </c>
      <c r="F39" s="99"/>
      <c r="G39" s="96">
        <v>9</v>
      </c>
    </row>
    <row r="40" spans="1:7" x14ac:dyDescent="0.2">
      <c r="A40" s="94">
        <v>2</v>
      </c>
      <c r="B40" s="95" t="s">
        <v>257</v>
      </c>
      <c r="C40" s="98"/>
      <c r="D40" s="97"/>
      <c r="E40" s="98">
        <v>9</v>
      </c>
      <c r="F40" s="99"/>
      <c r="G40" s="96">
        <v>8</v>
      </c>
    </row>
    <row r="41" spans="1:7" x14ac:dyDescent="0.2">
      <c r="A41" s="94">
        <v>3</v>
      </c>
      <c r="B41" s="95" t="s">
        <v>261</v>
      </c>
      <c r="C41" s="98">
        <v>13</v>
      </c>
      <c r="D41" s="98">
        <v>13</v>
      </c>
      <c r="E41" s="97"/>
      <c r="F41" s="99" t="s">
        <v>265</v>
      </c>
      <c r="G41" s="96">
        <v>7</v>
      </c>
    </row>
    <row r="43" spans="1:7" x14ac:dyDescent="0.2">
      <c r="A43" s="468" t="s">
        <v>269</v>
      </c>
      <c r="B43" s="469"/>
      <c r="C43" s="96">
        <v>1</v>
      </c>
      <c r="D43" s="96">
        <v>2</v>
      </c>
      <c r="E43" s="96">
        <v>3</v>
      </c>
      <c r="F43" s="96" t="s">
        <v>208</v>
      </c>
      <c r="G43" s="96" t="s">
        <v>122</v>
      </c>
    </row>
    <row r="44" spans="1:7" x14ac:dyDescent="0.2">
      <c r="A44" s="94">
        <v>1</v>
      </c>
      <c r="B44" s="95" t="s">
        <v>251</v>
      </c>
      <c r="C44" s="97"/>
      <c r="D44" s="98">
        <v>10</v>
      </c>
      <c r="E44" s="98">
        <v>13</v>
      </c>
      <c r="F44" s="99" t="s">
        <v>267</v>
      </c>
      <c r="G44" s="96">
        <v>11</v>
      </c>
    </row>
    <row r="45" spans="1:7" x14ac:dyDescent="0.2">
      <c r="A45" s="94">
        <v>2</v>
      </c>
      <c r="B45" s="95" t="s">
        <v>256</v>
      </c>
      <c r="C45" s="98">
        <v>13</v>
      </c>
      <c r="D45" s="97"/>
      <c r="E45" s="98">
        <v>13</v>
      </c>
      <c r="F45" s="99" t="s">
        <v>265</v>
      </c>
      <c r="G45" s="96">
        <v>10</v>
      </c>
    </row>
    <row r="46" spans="1:7" x14ac:dyDescent="0.2">
      <c r="A46" s="94">
        <v>3</v>
      </c>
      <c r="B46" s="95" t="s">
        <v>262</v>
      </c>
      <c r="C46" s="98">
        <v>0</v>
      </c>
      <c r="D46" s="98">
        <v>1</v>
      </c>
      <c r="E46" s="97"/>
      <c r="F46" s="99" t="s">
        <v>264</v>
      </c>
      <c r="G46" s="96">
        <v>12</v>
      </c>
    </row>
    <row r="47" spans="1:7" x14ac:dyDescent="0.2">
      <c r="A47" s="105"/>
      <c r="B47" s="103"/>
      <c r="C47" s="106"/>
      <c r="D47" s="106"/>
      <c r="E47" s="108"/>
      <c r="F47" s="100"/>
      <c r="G47" s="106"/>
    </row>
    <row r="49" spans="1:2" x14ac:dyDescent="0.2">
      <c r="A49" s="94">
        <v>1</v>
      </c>
      <c r="B49" s="419" t="s">
        <v>255</v>
      </c>
    </row>
    <row r="50" spans="1:2" x14ac:dyDescent="0.2">
      <c r="A50" s="94">
        <v>2</v>
      </c>
      <c r="B50" s="420" t="s">
        <v>259</v>
      </c>
    </row>
    <row r="51" spans="1:2" x14ac:dyDescent="0.2">
      <c r="A51" s="94">
        <v>3</v>
      </c>
      <c r="B51" s="421" t="s">
        <v>252</v>
      </c>
    </row>
    <row r="52" spans="1:2" x14ac:dyDescent="0.2">
      <c r="A52" s="94">
        <v>4</v>
      </c>
      <c r="B52" s="95" t="s">
        <v>260</v>
      </c>
    </row>
    <row r="53" spans="1:2" x14ac:dyDescent="0.2">
      <c r="A53" s="94">
        <v>5</v>
      </c>
      <c r="B53" s="95" t="s">
        <v>253</v>
      </c>
    </row>
    <row r="54" spans="1:2" x14ac:dyDescent="0.2">
      <c r="A54" s="94">
        <v>6</v>
      </c>
      <c r="B54" s="95" t="s">
        <v>254</v>
      </c>
    </row>
    <row r="55" spans="1:2" x14ac:dyDescent="0.2">
      <c r="A55" s="94">
        <v>7</v>
      </c>
      <c r="B55" s="95" t="s">
        <v>261</v>
      </c>
    </row>
    <row r="56" spans="1:2" x14ac:dyDescent="0.2">
      <c r="A56" s="94">
        <v>8</v>
      </c>
      <c r="B56" s="95" t="s">
        <v>257</v>
      </c>
    </row>
    <row r="57" spans="1:2" x14ac:dyDescent="0.2">
      <c r="A57" s="94">
        <v>9</v>
      </c>
      <c r="B57" s="95" t="s">
        <v>250</v>
      </c>
    </row>
    <row r="58" spans="1:2" x14ac:dyDescent="0.2">
      <c r="A58" s="94">
        <v>10</v>
      </c>
      <c r="B58" s="95" t="s">
        <v>256</v>
      </c>
    </row>
    <row r="59" spans="1:2" x14ac:dyDescent="0.2">
      <c r="A59" s="94">
        <v>11</v>
      </c>
      <c r="B59" s="95" t="s">
        <v>251</v>
      </c>
    </row>
    <row r="60" spans="1:2" x14ac:dyDescent="0.2">
      <c r="A60" s="94">
        <v>12</v>
      </c>
      <c r="B60" s="95" t="s">
        <v>262</v>
      </c>
    </row>
  </sheetData>
  <conditionalFormatting sqref="C7:F46">
    <cfRule type="cellIs" dxfId="17" priority="1" stopIfTrue="1" operator="equal">
      <formula>13</formula>
    </cfRule>
  </conditionalFormatting>
  <hyperlinks>
    <hyperlink ref="E1" location="Kalender!G1" display="Kalender"/>
    <hyperlink ref="G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9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6.7109375" style="92" customWidth="1"/>
    <col min="2" max="2" width="18.7109375" style="92" bestFit="1" customWidth="1"/>
    <col min="3" max="3" width="7.28515625" style="92" bestFit="1" customWidth="1"/>
    <col min="4" max="4" width="7.42578125" style="92" bestFit="1" customWidth="1"/>
    <col min="5" max="5" width="9.140625" style="92"/>
    <col min="6" max="6" width="6.7109375" style="92" bestFit="1" customWidth="1"/>
    <col min="7" max="7" width="5.140625" style="92" bestFit="1" customWidth="1"/>
    <col min="8" max="8" width="8.7109375" style="92" customWidth="1"/>
    <col min="9" max="9" width="7.140625" style="92" customWidth="1"/>
    <col min="10" max="10" width="18.7109375" style="92" customWidth="1"/>
    <col min="11" max="11" width="7.28515625" style="92" bestFit="1" customWidth="1"/>
    <col min="12" max="12" width="7.42578125" style="92" bestFit="1" customWidth="1"/>
    <col min="13" max="13" width="9.140625" style="92"/>
    <col min="14" max="14" width="6.7109375" style="92" bestFit="1" customWidth="1"/>
    <col min="15" max="15" width="5.140625" style="92" bestFit="1" customWidth="1"/>
    <col min="16" max="16384" width="9.140625" style="92"/>
  </cols>
  <sheetData>
    <row r="1" spans="1:15" x14ac:dyDescent="0.2">
      <c r="A1" s="91" t="str">
        <f>UPPER((Kalend!D11)&amp;" - "&amp;(Kalend!C11)&amp;" - "&amp;(Kalend!E11))</f>
        <v>3 - K-JÄRVE 12. KV 3. ETAPP - ÜKSIK</v>
      </c>
      <c r="F1" s="418" t="str">
        <f>HYPERLINK("#Kalend!I1","Kalender")</f>
        <v>Kalender</v>
      </c>
      <c r="G1" s="93"/>
      <c r="H1" s="418" t="str">
        <f>HYPERLINK("#Reit!I1","Reiting")</f>
        <v>Reiting</v>
      </c>
    </row>
    <row r="2" spans="1:15" x14ac:dyDescent="0.2">
      <c r="A2" s="93" t="str">
        <f>"Toimumisaeg: "&amp;(Kalend!A11)&amp;" kell "&amp;(Kalend!B11)</f>
        <v>Toimumisaeg: T, 28.05.2013 kell 17:30</v>
      </c>
    </row>
    <row r="3" spans="1:15" x14ac:dyDescent="0.2">
      <c r="A3" s="93" t="str">
        <f>"Toimumiskoht: "&amp;(Kalend!F11)</f>
        <v>Toimumiskoht: K-Järve, Järve Gümnaasiumi staadion</v>
      </c>
    </row>
    <row r="4" spans="1:15" x14ac:dyDescent="0.2">
      <c r="A4" s="93" t="str">
        <f>"Korraldaja: "&amp;(Kalend!G11)</f>
        <v>Korraldaja: K-Järve SHK, Ivar Viljaste</v>
      </c>
    </row>
    <row r="6" spans="1:15" x14ac:dyDescent="0.2">
      <c r="A6" s="94" t="s">
        <v>270</v>
      </c>
      <c r="B6" s="94"/>
      <c r="C6" s="96" t="s">
        <v>271</v>
      </c>
      <c r="D6" s="96" t="s">
        <v>272</v>
      </c>
      <c r="E6" s="96" t="s">
        <v>273</v>
      </c>
      <c r="F6" s="96" t="s">
        <v>274</v>
      </c>
      <c r="G6" s="96" t="s">
        <v>275</v>
      </c>
      <c r="I6" s="94" t="s">
        <v>276</v>
      </c>
      <c r="J6" s="94"/>
      <c r="K6" s="96" t="s">
        <v>271</v>
      </c>
      <c r="L6" s="96" t="s">
        <v>272</v>
      </c>
      <c r="M6" s="96" t="s">
        <v>273</v>
      </c>
      <c r="N6" s="96" t="s">
        <v>274</v>
      </c>
      <c r="O6" s="96" t="s">
        <v>275</v>
      </c>
    </row>
    <row r="7" spans="1:15" x14ac:dyDescent="0.2">
      <c r="A7" s="94">
        <v>1</v>
      </c>
      <c r="B7" s="62" t="s">
        <v>133</v>
      </c>
      <c r="C7" s="128">
        <v>13</v>
      </c>
      <c r="D7" s="129">
        <v>5</v>
      </c>
      <c r="E7" s="128"/>
      <c r="F7" s="128">
        <v>11</v>
      </c>
      <c r="G7" s="130" t="s">
        <v>218</v>
      </c>
      <c r="I7" s="94">
        <v>1</v>
      </c>
      <c r="J7" s="131" t="s">
        <v>143</v>
      </c>
      <c r="K7" s="128">
        <v>13</v>
      </c>
      <c r="L7" s="128">
        <v>11</v>
      </c>
      <c r="M7" s="128"/>
      <c r="N7" s="128">
        <v>13</v>
      </c>
      <c r="O7" s="130" t="s">
        <v>216</v>
      </c>
    </row>
    <row r="8" spans="1:15" x14ac:dyDescent="0.2">
      <c r="A8" s="94">
        <v>2</v>
      </c>
      <c r="B8" s="62" t="s">
        <v>140</v>
      </c>
      <c r="C8" s="128">
        <v>13</v>
      </c>
      <c r="D8" s="128">
        <v>13</v>
      </c>
      <c r="E8" s="128"/>
      <c r="F8" s="128"/>
      <c r="G8" s="130" t="s">
        <v>214</v>
      </c>
      <c r="I8" s="94">
        <v>2</v>
      </c>
      <c r="J8" s="131" t="s">
        <v>146</v>
      </c>
      <c r="K8" s="128">
        <v>13</v>
      </c>
      <c r="L8" s="128">
        <v>13</v>
      </c>
      <c r="M8" s="128"/>
      <c r="N8" s="128"/>
      <c r="O8" s="130" t="s">
        <v>214</v>
      </c>
    </row>
    <row r="9" spans="1:15" x14ac:dyDescent="0.2">
      <c r="A9" s="94">
        <v>3</v>
      </c>
      <c r="B9" s="62" t="s">
        <v>129</v>
      </c>
      <c r="C9" s="128">
        <v>7</v>
      </c>
      <c r="D9" s="128"/>
      <c r="E9" s="128">
        <v>13</v>
      </c>
      <c r="F9" s="128">
        <v>13</v>
      </c>
      <c r="G9" s="130" t="s">
        <v>216</v>
      </c>
      <c r="I9" s="94">
        <v>3</v>
      </c>
      <c r="J9" s="62" t="s">
        <v>168</v>
      </c>
      <c r="K9" s="128">
        <v>5</v>
      </c>
      <c r="L9" s="128"/>
      <c r="M9" s="128">
        <v>13</v>
      </c>
      <c r="N9" s="128">
        <v>8</v>
      </c>
      <c r="O9" s="130" t="s">
        <v>218</v>
      </c>
    </row>
    <row r="10" spans="1:15" x14ac:dyDescent="0.2">
      <c r="A10" s="94">
        <v>4</v>
      </c>
      <c r="B10" s="131"/>
      <c r="C10" s="128">
        <v>0</v>
      </c>
      <c r="D10" s="128"/>
      <c r="E10" s="128">
        <v>0</v>
      </c>
      <c r="F10" s="128"/>
      <c r="G10" s="130"/>
      <c r="I10" s="94">
        <v>4</v>
      </c>
      <c r="J10" s="131"/>
      <c r="K10" s="128">
        <v>0</v>
      </c>
      <c r="L10" s="128"/>
      <c r="M10" s="128">
        <v>0</v>
      </c>
      <c r="N10" s="128"/>
      <c r="O10" s="130"/>
    </row>
    <row r="11" spans="1:15" x14ac:dyDescent="0.2">
      <c r="A11" s="105"/>
      <c r="B11" s="103"/>
      <c r="C11" s="106"/>
      <c r="D11" s="106"/>
      <c r="E11" s="106"/>
      <c r="F11" s="108"/>
      <c r="G11" s="100"/>
      <c r="I11" s="105"/>
      <c r="J11" s="103"/>
      <c r="K11" s="106"/>
      <c r="L11" s="106"/>
      <c r="M11" s="106"/>
      <c r="N11" s="108"/>
      <c r="O11" s="100"/>
    </row>
    <row r="12" spans="1:15" x14ac:dyDescent="0.2">
      <c r="A12" s="94" t="s">
        <v>277</v>
      </c>
      <c r="B12" s="94"/>
      <c r="C12" s="96" t="s">
        <v>271</v>
      </c>
      <c r="D12" s="96" t="s">
        <v>272</v>
      </c>
      <c r="E12" s="96" t="s">
        <v>273</v>
      </c>
      <c r="F12" s="96" t="s">
        <v>274</v>
      </c>
      <c r="G12" s="96" t="s">
        <v>275</v>
      </c>
      <c r="I12" s="94" t="s">
        <v>278</v>
      </c>
      <c r="J12" s="94"/>
      <c r="K12" s="96" t="s">
        <v>271</v>
      </c>
      <c r="L12" s="96" t="s">
        <v>272</v>
      </c>
      <c r="M12" s="96" t="s">
        <v>273</v>
      </c>
      <c r="N12" s="96" t="s">
        <v>274</v>
      </c>
      <c r="O12" s="96" t="s">
        <v>275</v>
      </c>
    </row>
    <row r="13" spans="1:15" x14ac:dyDescent="0.2">
      <c r="A13" s="94">
        <v>1</v>
      </c>
      <c r="B13" s="62" t="s">
        <v>131</v>
      </c>
      <c r="C13" s="128">
        <v>13</v>
      </c>
      <c r="D13" s="128">
        <v>13</v>
      </c>
      <c r="E13" s="128"/>
      <c r="F13" s="128"/>
      <c r="G13" s="130" t="s">
        <v>214</v>
      </c>
      <c r="I13" s="94">
        <v>1</v>
      </c>
      <c r="J13" s="62" t="s">
        <v>132</v>
      </c>
      <c r="K13" s="128">
        <v>13</v>
      </c>
      <c r="L13" s="128">
        <v>9</v>
      </c>
      <c r="M13" s="128"/>
      <c r="N13" s="128">
        <v>7</v>
      </c>
      <c r="O13" s="130" t="s">
        <v>218</v>
      </c>
    </row>
    <row r="14" spans="1:15" x14ac:dyDescent="0.2">
      <c r="A14" s="94">
        <v>2</v>
      </c>
      <c r="B14" s="62" t="s">
        <v>136</v>
      </c>
      <c r="C14" s="128">
        <v>11</v>
      </c>
      <c r="D14" s="128"/>
      <c r="E14" s="128">
        <v>13</v>
      </c>
      <c r="F14" s="128">
        <v>13</v>
      </c>
      <c r="G14" s="130" t="s">
        <v>216</v>
      </c>
      <c r="I14" s="94">
        <v>2</v>
      </c>
      <c r="J14" s="62" t="s">
        <v>135</v>
      </c>
      <c r="K14" s="128">
        <v>13</v>
      </c>
      <c r="L14" s="128">
        <v>13</v>
      </c>
      <c r="M14" s="128"/>
      <c r="N14" s="132"/>
      <c r="O14" s="130" t="s">
        <v>214</v>
      </c>
    </row>
    <row r="15" spans="1:15" x14ac:dyDescent="0.2">
      <c r="A15" s="94">
        <v>3</v>
      </c>
      <c r="B15" s="62" t="s">
        <v>151</v>
      </c>
      <c r="C15" s="128">
        <v>13</v>
      </c>
      <c r="D15" s="128">
        <v>12</v>
      </c>
      <c r="E15" s="128"/>
      <c r="F15" s="128">
        <v>2</v>
      </c>
      <c r="G15" s="130" t="s">
        <v>218</v>
      </c>
      <c r="I15" s="94">
        <v>3</v>
      </c>
      <c r="J15" s="62" t="s">
        <v>149</v>
      </c>
      <c r="K15" s="128">
        <v>12</v>
      </c>
      <c r="L15" s="128"/>
      <c r="M15" s="128">
        <v>13</v>
      </c>
      <c r="N15" s="128">
        <v>13</v>
      </c>
      <c r="O15" s="130" t="s">
        <v>216</v>
      </c>
    </row>
    <row r="16" spans="1:15" x14ac:dyDescent="0.2">
      <c r="A16" s="94">
        <v>4</v>
      </c>
      <c r="B16" s="131"/>
      <c r="C16" s="128">
        <v>0</v>
      </c>
      <c r="D16" s="128"/>
      <c r="E16" s="128">
        <v>0</v>
      </c>
      <c r="F16" s="128"/>
      <c r="G16" s="130"/>
      <c r="I16" s="94">
        <v>4</v>
      </c>
      <c r="J16" s="131"/>
      <c r="K16" s="128">
        <v>0</v>
      </c>
      <c r="L16" s="128"/>
      <c r="M16" s="128">
        <v>0</v>
      </c>
      <c r="N16" s="128"/>
      <c r="O16" s="130"/>
    </row>
    <row r="17" spans="1:15" x14ac:dyDescent="0.2">
      <c r="A17" s="105"/>
      <c r="B17" s="103"/>
      <c r="C17" s="106"/>
      <c r="D17" s="106"/>
      <c r="E17" s="106"/>
      <c r="F17" s="108"/>
      <c r="G17" s="100"/>
    </row>
    <row r="18" spans="1:15" x14ac:dyDescent="0.2">
      <c r="A18" s="94" t="s">
        <v>279</v>
      </c>
      <c r="B18" s="94"/>
      <c r="C18" s="96" t="s">
        <v>271</v>
      </c>
      <c r="D18" s="96" t="s">
        <v>272</v>
      </c>
      <c r="E18" s="96" t="s">
        <v>273</v>
      </c>
      <c r="F18" s="96" t="s">
        <v>274</v>
      </c>
      <c r="G18" s="96" t="s">
        <v>275</v>
      </c>
      <c r="I18" s="94" t="s">
        <v>280</v>
      </c>
      <c r="J18" s="94"/>
      <c r="K18" s="96" t="s">
        <v>271</v>
      </c>
      <c r="L18" s="96" t="s">
        <v>272</v>
      </c>
      <c r="M18" s="96" t="s">
        <v>273</v>
      </c>
      <c r="N18" s="96" t="s">
        <v>274</v>
      </c>
      <c r="O18" s="96" t="s">
        <v>275</v>
      </c>
    </row>
    <row r="19" spans="1:15" x14ac:dyDescent="0.2">
      <c r="A19" s="94">
        <v>1</v>
      </c>
      <c r="B19" s="62" t="s">
        <v>142</v>
      </c>
      <c r="C19" s="128">
        <v>7</v>
      </c>
      <c r="D19" s="128"/>
      <c r="E19" s="128">
        <v>13</v>
      </c>
      <c r="F19" s="128">
        <v>13</v>
      </c>
      <c r="G19" s="130" t="s">
        <v>216</v>
      </c>
      <c r="I19" s="94">
        <v>1</v>
      </c>
      <c r="J19" s="62" t="s">
        <v>127</v>
      </c>
      <c r="K19" s="128">
        <v>13</v>
      </c>
      <c r="L19" s="128">
        <v>13</v>
      </c>
      <c r="M19" s="128"/>
      <c r="N19" s="128"/>
      <c r="O19" s="130" t="s">
        <v>214</v>
      </c>
    </row>
    <row r="20" spans="1:15" x14ac:dyDescent="0.2">
      <c r="A20" s="94">
        <v>2</v>
      </c>
      <c r="B20" s="77" t="s">
        <v>158</v>
      </c>
      <c r="C20" s="128">
        <v>6</v>
      </c>
      <c r="D20" s="128"/>
      <c r="E20" s="128">
        <v>5</v>
      </c>
      <c r="F20" s="132"/>
      <c r="G20" s="130" t="s">
        <v>211</v>
      </c>
      <c r="I20" s="94">
        <v>2</v>
      </c>
      <c r="J20" s="62" t="s">
        <v>150</v>
      </c>
      <c r="K20" s="128">
        <v>13</v>
      </c>
      <c r="L20" s="128">
        <v>8</v>
      </c>
      <c r="M20" s="128"/>
      <c r="N20" s="128">
        <v>13</v>
      </c>
      <c r="O20" s="130" t="s">
        <v>216</v>
      </c>
    </row>
    <row r="21" spans="1:15" x14ac:dyDescent="0.2">
      <c r="A21" s="94">
        <v>3</v>
      </c>
      <c r="B21" s="77" t="s">
        <v>148</v>
      </c>
      <c r="C21" s="128">
        <v>13</v>
      </c>
      <c r="D21" s="128">
        <v>11</v>
      </c>
      <c r="E21" s="128"/>
      <c r="F21" s="128">
        <v>4</v>
      </c>
      <c r="G21" s="130" t="s">
        <v>218</v>
      </c>
      <c r="I21" s="94">
        <v>3</v>
      </c>
      <c r="J21" s="62" t="s">
        <v>189</v>
      </c>
      <c r="K21" s="128">
        <v>9</v>
      </c>
      <c r="L21" s="128"/>
      <c r="M21" s="128">
        <v>13</v>
      </c>
      <c r="N21" s="128">
        <v>8</v>
      </c>
      <c r="O21" s="130" t="s">
        <v>218</v>
      </c>
    </row>
    <row r="22" spans="1:15" x14ac:dyDescent="0.2">
      <c r="A22" s="94">
        <v>4</v>
      </c>
      <c r="B22" s="62" t="s">
        <v>152</v>
      </c>
      <c r="C22" s="128">
        <v>13</v>
      </c>
      <c r="D22" s="128">
        <v>13</v>
      </c>
      <c r="E22" s="128"/>
      <c r="F22" s="128"/>
      <c r="G22" s="130" t="s">
        <v>214</v>
      </c>
      <c r="I22" s="94">
        <v>4</v>
      </c>
      <c r="J22" s="131"/>
      <c r="K22" s="128">
        <v>0</v>
      </c>
      <c r="L22" s="128"/>
      <c r="M22" s="128">
        <v>0</v>
      </c>
      <c r="N22" s="128"/>
      <c r="O22" s="130"/>
    </row>
    <row r="23" spans="1:15" x14ac:dyDescent="0.2">
      <c r="I23" s="105"/>
      <c r="J23" s="103"/>
      <c r="K23" s="106"/>
      <c r="L23" s="106"/>
      <c r="M23" s="106"/>
      <c r="N23" s="108"/>
      <c r="O23" s="100"/>
    </row>
    <row r="24" spans="1:15" x14ac:dyDescent="0.2">
      <c r="A24" s="94" t="s">
        <v>281</v>
      </c>
      <c r="B24" s="94"/>
      <c r="C24" s="96" t="s">
        <v>271</v>
      </c>
      <c r="D24" s="96" t="s">
        <v>272</v>
      </c>
      <c r="E24" s="96" t="s">
        <v>273</v>
      </c>
      <c r="F24" s="96" t="s">
        <v>274</v>
      </c>
      <c r="G24" s="96" t="s">
        <v>275</v>
      </c>
      <c r="I24" s="94" t="s">
        <v>282</v>
      </c>
      <c r="J24" s="94"/>
      <c r="K24" s="96" t="s">
        <v>271</v>
      </c>
      <c r="L24" s="96" t="s">
        <v>272</v>
      </c>
      <c r="M24" s="96" t="s">
        <v>273</v>
      </c>
      <c r="N24" s="96" t="s">
        <v>274</v>
      </c>
      <c r="O24" s="96" t="s">
        <v>275</v>
      </c>
    </row>
    <row r="25" spans="1:15" x14ac:dyDescent="0.2">
      <c r="A25" s="94">
        <v>1</v>
      </c>
      <c r="B25" s="62" t="s">
        <v>130</v>
      </c>
      <c r="C25" s="128">
        <v>13</v>
      </c>
      <c r="D25" s="128">
        <v>13</v>
      </c>
      <c r="E25" s="128"/>
      <c r="F25" s="128"/>
      <c r="G25" s="130" t="s">
        <v>214</v>
      </c>
      <c r="I25" s="94">
        <v>1</v>
      </c>
      <c r="J25" s="62" t="s">
        <v>134</v>
      </c>
      <c r="K25" s="128">
        <v>13</v>
      </c>
      <c r="L25" s="128">
        <v>10</v>
      </c>
      <c r="M25" s="128"/>
      <c r="N25" s="128">
        <v>13</v>
      </c>
      <c r="O25" s="130" t="s">
        <v>216</v>
      </c>
    </row>
    <row r="26" spans="1:15" x14ac:dyDescent="0.2">
      <c r="A26" s="94">
        <v>2</v>
      </c>
      <c r="B26" s="62" t="s">
        <v>141</v>
      </c>
      <c r="C26" s="128">
        <v>5</v>
      </c>
      <c r="D26" s="128"/>
      <c r="E26" s="128">
        <v>13</v>
      </c>
      <c r="F26" s="128">
        <v>2</v>
      </c>
      <c r="G26" s="130" t="s">
        <v>218</v>
      </c>
      <c r="I26" s="94">
        <v>2</v>
      </c>
      <c r="J26" s="62" t="s">
        <v>145</v>
      </c>
      <c r="K26" s="128">
        <v>13</v>
      </c>
      <c r="L26" s="128">
        <v>13</v>
      </c>
      <c r="M26" s="128"/>
      <c r="N26" s="128"/>
      <c r="O26" s="130" t="s">
        <v>214</v>
      </c>
    </row>
    <row r="27" spans="1:15" x14ac:dyDescent="0.2">
      <c r="A27" s="94">
        <v>3</v>
      </c>
      <c r="B27" s="62" t="s">
        <v>137</v>
      </c>
      <c r="C27" s="128">
        <v>13</v>
      </c>
      <c r="D27" s="128">
        <v>9</v>
      </c>
      <c r="E27" s="128"/>
      <c r="F27" s="128">
        <v>13</v>
      </c>
      <c r="G27" s="130" t="s">
        <v>216</v>
      </c>
      <c r="I27" s="94">
        <v>3</v>
      </c>
      <c r="J27" s="77" t="s">
        <v>153</v>
      </c>
      <c r="K27" s="128">
        <v>9</v>
      </c>
      <c r="L27" s="128"/>
      <c r="M27" s="128">
        <v>13</v>
      </c>
      <c r="N27" s="128">
        <v>7</v>
      </c>
      <c r="O27" s="130" t="s">
        <v>218</v>
      </c>
    </row>
    <row r="28" spans="1:15" x14ac:dyDescent="0.2">
      <c r="A28" s="94">
        <v>4</v>
      </c>
      <c r="B28" s="131"/>
      <c r="C28" s="128">
        <v>0</v>
      </c>
      <c r="D28" s="128"/>
      <c r="E28" s="128">
        <v>0</v>
      </c>
      <c r="F28" s="128"/>
      <c r="G28" s="130"/>
      <c r="I28" s="94">
        <v>4</v>
      </c>
      <c r="J28" s="131"/>
      <c r="K28" s="128">
        <v>0</v>
      </c>
      <c r="L28" s="128"/>
      <c r="M28" s="128">
        <v>0</v>
      </c>
      <c r="N28" s="128"/>
      <c r="O28" s="130"/>
    </row>
    <row r="29" spans="1:15" x14ac:dyDescent="0.2">
      <c r="A29" s="105"/>
      <c r="B29" s="103"/>
      <c r="C29" s="106"/>
      <c r="D29" s="106"/>
      <c r="E29" s="106"/>
      <c r="F29" s="108"/>
      <c r="G29" s="100"/>
    </row>
    <row r="30" spans="1:15" x14ac:dyDescent="0.2">
      <c r="A30" s="133" t="s">
        <v>283</v>
      </c>
      <c r="B30" s="103"/>
      <c r="C30" s="106"/>
      <c r="D30" s="106"/>
      <c r="E30" s="106"/>
      <c r="F30" s="108"/>
      <c r="G30" s="100"/>
    </row>
    <row r="32" spans="1:15" x14ac:dyDescent="0.2">
      <c r="A32" s="110" t="s">
        <v>234</v>
      </c>
      <c r="B32" s="92" t="s">
        <v>140</v>
      </c>
      <c r="C32" s="111">
        <v>13</v>
      </c>
    </row>
    <row r="33" spans="1:13" x14ac:dyDescent="0.2">
      <c r="A33" s="112"/>
      <c r="B33" s="113"/>
      <c r="C33" s="114" t="s">
        <v>140</v>
      </c>
      <c r="D33" s="115"/>
      <c r="F33" s="111">
        <v>8</v>
      </c>
    </row>
    <row r="34" spans="1:13" x14ac:dyDescent="0.2">
      <c r="A34" s="112" t="s">
        <v>235</v>
      </c>
      <c r="B34" s="115" t="s">
        <v>136</v>
      </c>
      <c r="C34" s="116">
        <v>12</v>
      </c>
      <c r="E34" s="117"/>
    </row>
    <row r="35" spans="1:13" x14ac:dyDescent="0.2">
      <c r="A35" s="112"/>
      <c r="D35" s="103"/>
      <c r="E35" s="118"/>
      <c r="F35" s="123" t="s">
        <v>130</v>
      </c>
      <c r="I35" s="111">
        <v>13</v>
      </c>
    </row>
    <row r="36" spans="1:13" x14ac:dyDescent="0.2">
      <c r="A36" s="112" t="s">
        <v>284</v>
      </c>
      <c r="B36" s="92" t="s">
        <v>130</v>
      </c>
      <c r="C36" s="119">
        <v>13</v>
      </c>
      <c r="E36" s="118"/>
      <c r="F36" s="134"/>
      <c r="G36" s="113"/>
      <c r="H36" s="117"/>
    </row>
    <row r="37" spans="1:13" x14ac:dyDescent="0.2">
      <c r="A37" s="112"/>
      <c r="B37" s="113"/>
      <c r="C37" s="123" t="s">
        <v>130</v>
      </c>
      <c r="E37" s="124"/>
      <c r="F37" s="119">
        <v>13</v>
      </c>
      <c r="G37" s="103"/>
      <c r="H37" s="118"/>
    </row>
    <row r="38" spans="1:13" x14ac:dyDescent="0.2">
      <c r="A38" s="112" t="s">
        <v>285</v>
      </c>
      <c r="B38" s="115" t="s">
        <v>142</v>
      </c>
      <c r="C38" s="125">
        <v>5</v>
      </c>
      <c r="D38" s="113"/>
      <c r="F38" s="103"/>
      <c r="G38" s="103"/>
      <c r="H38" s="118"/>
    </row>
    <row r="39" spans="1:13" x14ac:dyDescent="0.2">
      <c r="A39" s="91"/>
      <c r="F39" s="103"/>
      <c r="G39" s="103"/>
      <c r="H39" s="118"/>
      <c r="I39" s="123" t="s">
        <v>130</v>
      </c>
      <c r="K39" s="111">
        <v>13</v>
      </c>
    </row>
    <row r="40" spans="1:13" x14ac:dyDescent="0.2">
      <c r="A40" s="110" t="s">
        <v>286</v>
      </c>
      <c r="B40" s="92" t="s">
        <v>146</v>
      </c>
      <c r="C40" s="111">
        <v>2</v>
      </c>
      <c r="F40" s="103"/>
      <c r="G40" s="103"/>
      <c r="H40" s="118"/>
      <c r="I40" s="113"/>
      <c r="J40" s="117"/>
    </row>
    <row r="41" spans="1:13" x14ac:dyDescent="0.2">
      <c r="A41" s="112"/>
      <c r="B41" s="113"/>
      <c r="C41" s="114" t="s">
        <v>149</v>
      </c>
      <c r="D41" s="115"/>
      <c r="F41" s="119">
        <v>5</v>
      </c>
      <c r="G41" s="103"/>
      <c r="H41" s="118"/>
      <c r="I41" s="103"/>
      <c r="J41" s="118"/>
    </row>
    <row r="42" spans="1:13" x14ac:dyDescent="0.2">
      <c r="A42" s="112" t="s">
        <v>287</v>
      </c>
      <c r="B42" s="115" t="s">
        <v>149</v>
      </c>
      <c r="C42" s="116">
        <v>13</v>
      </c>
      <c r="E42" s="117"/>
      <c r="F42" s="103"/>
      <c r="G42" s="103"/>
      <c r="H42" s="118"/>
      <c r="I42" s="103"/>
      <c r="J42" s="118"/>
    </row>
    <row r="43" spans="1:13" x14ac:dyDescent="0.2">
      <c r="A43" s="112"/>
      <c r="D43" s="103"/>
      <c r="E43" s="118"/>
      <c r="F43" s="115" t="s">
        <v>145</v>
      </c>
      <c r="G43" s="115"/>
      <c r="H43" s="124"/>
      <c r="I43" s="119">
        <v>7</v>
      </c>
      <c r="J43" s="118"/>
    </row>
    <row r="44" spans="1:13" x14ac:dyDescent="0.2">
      <c r="A44" s="112" t="s">
        <v>288</v>
      </c>
      <c r="B44" s="92" t="s">
        <v>145</v>
      </c>
      <c r="C44" s="119">
        <v>13</v>
      </c>
      <c r="E44" s="118"/>
      <c r="F44" s="123"/>
      <c r="G44" s="103"/>
      <c r="H44" s="103"/>
      <c r="I44" s="103"/>
      <c r="J44" s="118"/>
    </row>
    <row r="45" spans="1:13" x14ac:dyDescent="0.2">
      <c r="A45" s="112"/>
      <c r="B45" s="113"/>
      <c r="C45" s="123" t="s">
        <v>145</v>
      </c>
      <c r="E45" s="124"/>
      <c r="F45" s="119">
        <v>13</v>
      </c>
      <c r="I45" s="103"/>
      <c r="J45" s="118"/>
    </row>
    <row r="46" spans="1:13" x14ac:dyDescent="0.2">
      <c r="A46" s="112" t="s">
        <v>289</v>
      </c>
      <c r="B46" s="115" t="s">
        <v>150</v>
      </c>
      <c r="C46" s="125">
        <v>11</v>
      </c>
      <c r="D46" s="113"/>
      <c r="F46" s="103"/>
      <c r="G46" s="103"/>
      <c r="H46" s="103"/>
      <c r="I46" s="103"/>
      <c r="J46" s="118"/>
    </row>
    <row r="47" spans="1:13" ht="13.5" thickBot="1" x14ac:dyDescent="0.25">
      <c r="I47" s="103"/>
      <c r="J47" s="118"/>
      <c r="L47" s="92" t="s">
        <v>130</v>
      </c>
    </row>
    <row r="48" spans="1:13" x14ac:dyDescent="0.2">
      <c r="A48" s="110" t="s">
        <v>290</v>
      </c>
      <c r="B48" s="92" t="s">
        <v>127</v>
      </c>
      <c r="C48" s="111">
        <v>13</v>
      </c>
      <c r="I48" s="103"/>
      <c r="J48" s="118"/>
      <c r="K48" s="120"/>
      <c r="L48" s="121" t="s">
        <v>237</v>
      </c>
      <c r="M48" s="122"/>
    </row>
    <row r="49" spans="1:13" x14ac:dyDescent="0.2">
      <c r="A49" s="112"/>
      <c r="B49" s="113"/>
      <c r="C49" s="114" t="s">
        <v>127</v>
      </c>
      <c r="D49" s="115"/>
      <c r="F49" s="111">
        <v>13</v>
      </c>
      <c r="I49" s="103"/>
      <c r="J49" s="118"/>
    </row>
    <row r="50" spans="1:13" x14ac:dyDescent="0.2">
      <c r="A50" s="112" t="s">
        <v>291</v>
      </c>
      <c r="B50" s="115" t="s">
        <v>134</v>
      </c>
      <c r="C50" s="116">
        <v>6</v>
      </c>
      <c r="E50" s="117"/>
      <c r="I50" s="103"/>
      <c r="J50" s="118"/>
    </row>
    <row r="51" spans="1:13" x14ac:dyDescent="0.2">
      <c r="A51" s="112"/>
      <c r="D51" s="103"/>
      <c r="E51" s="118"/>
      <c r="F51" s="92" t="s">
        <v>127</v>
      </c>
      <c r="I51" s="119">
        <v>4</v>
      </c>
      <c r="J51" s="118"/>
    </row>
    <row r="52" spans="1:13" x14ac:dyDescent="0.2">
      <c r="A52" s="112" t="s">
        <v>292</v>
      </c>
      <c r="B52" s="92" t="s">
        <v>135</v>
      </c>
      <c r="C52" s="119">
        <v>13</v>
      </c>
      <c r="E52" s="118"/>
      <c r="F52" s="134"/>
      <c r="G52" s="113"/>
      <c r="H52" s="117"/>
      <c r="I52" s="103"/>
      <c r="J52" s="118"/>
    </row>
    <row r="53" spans="1:13" x14ac:dyDescent="0.2">
      <c r="A53" s="112"/>
      <c r="B53" s="113"/>
      <c r="C53" s="123" t="s">
        <v>135</v>
      </c>
      <c r="E53" s="124"/>
      <c r="F53" s="119">
        <v>3</v>
      </c>
      <c r="G53" s="103"/>
      <c r="H53" s="118"/>
      <c r="I53" s="103"/>
      <c r="J53" s="118"/>
    </row>
    <row r="54" spans="1:13" x14ac:dyDescent="0.2">
      <c r="A54" s="112" t="s">
        <v>293</v>
      </c>
      <c r="B54" s="115" t="s">
        <v>143</v>
      </c>
      <c r="C54" s="125">
        <v>5</v>
      </c>
      <c r="D54" s="113"/>
      <c r="F54" s="103"/>
      <c r="G54" s="103"/>
      <c r="H54" s="118"/>
      <c r="I54" s="103"/>
      <c r="J54" s="118"/>
    </row>
    <row r="55" spans="1:13" x14ac:dyDescent="0.2">
      <c r="F55" s="103"/>
      <c r="G55" s="103"/>
      <c r="H55" s="118"/>
      <c r="I55" s="115" t="s">
        <v>131</v>
      </c>
      <c r="J55" s="124"/>
      <c r="K55" s="111">
        <v>8</v>
      </c>
    </row>
    <row r="56" spans="1:13" ht="13.5" thickBot="1" x14ac:dyDescent="0.25">
      <c r="A56" s="110" t="s">
        <v>294</v>
      </c>
      <c r="B56" s="92" t="s">
        <v>152</v>
      </c>
      <c r="C56" s="111">
        <v>13</v>
      </c>
      <c r="F56" s="103"/>
      <c r="G56" s="103"/>
      <c r="H56" s="118"/>
      <c r="L56" s="103" t="s">
        <v>131</v>
      </c>
      <c r="M56" s="126"/>
    </row>
    <row r="57" spans="1:13" x14ac:dyDescent="0.2">
      <c r="A57" s="112"/>
      <c r="B57" s="113"/>
      <c r="C57" s="114" t="s">
        <v>152</v>
      </c>
      <c r="D57" s="115"/>
      <c r="F57" s="119">
        <v>8</v>
      </c>
      <c r="G57" s="103"/>
      <c r="H57" s="118"/>
      <c r="L57" s="121" t="s">
        <v>239</v>
      </c>
      <c r="M57" s="103"/>
    </row>
    <row r="58" spans="1:13" x14ac:dyDescent="0.2">
      <c r="A58" s="112" t="s">
        <v>295</v>
      </c>
      <c r="B58" s="115" t="s">
        <v>137</v>
      </c>
      <c r="C58" s="116">
        <v>12</v>
      </c>
      <c r="E58" s="117"/>
      <c r="F58" s="103"/>
      <c r="G58" s="103"/>
      <c r="H58" s="118"/>
    </row>
    <row r="59" spans="1:13" x14ac:dyDescent="0.2">
      <c r="A59" s="112"/>
      <c r="D59" s="103"/>
      <c r="E59" s="118"/>
      <c r="F59" s="115" t="s">
        <v>131</v>
      </c>
      <c r="G59" s="115"/>
      <c r="H59" s="124"/>
      <c r="I59" s="111">
        <v>13</v>
      </c>
    </row>
    <row r="60" spans="1:13" x14ac:dyDescent="0.2">
      <c r="A60" s="112" t="s">
        <v>236</v>
      </c>
      <c r="B60" s="92" t="s">
        <v>131</v>
      </c>
      <c r="C60" s="119">
        <v>13</v>
      </c>
      <c r="E60" s="118"/>
      <c r="F60" s="123"/>
      <c r="G60" s="103"/>
      <c r="H60" s="103"/>
    </row>
    <row r="61" spans="1:13" x14ac:dyDescent="0.2">
      <c r="A61" s="112"/>
      <c r="B61" s="113"/>
      <c r="C61" s="123" t="s">
        <v>131</v>
      </c>
      <c r="E61" s="124"/>
      <c r="F61" s="119">
        <v>13</v>
      </c>
      <c r="I61" s="92" t="s">
        <v>145</v>
      </c>
      <c r="K61" s="119">
        <v>8</v>
      </c>
    </row>
    <row r="62" spans="1:13" ht="13.5" thickBot="1" x14ac:dyDescent="0.25">
      <c r="A62" s="112" t="s">
        <v>238</v>
      </c>
      <c r="B62" s="115" t="s">
        <v>129</v>
      </c>
      <c r="C62" s="125">
        <v>6</v>
      </c>
      <c r="D62" s="113"/>
      <c r="F62" s="103"/>
      <c r="G62" s="103"/>
      <c r="H62" s="103"/>
      <c r="I62" s="113"/>
      <c r="J62" s="117"/>
      <c r="K62" s="126"/>
      <c r="L62" s="126" t="s">
        <v>127</v>
      </c>
      <c r="M62" s="126"/>
    </row>
    <row r="63" spans="1:13" x14ac:dyDescent="0.2">
      <c r="H63" s="103"/>
      <c r="I63" s="115" t="s">
        <v>127</v>
      </c>
      <c r="J63" s="124"/>
      <c r="K63" s="111">
        <v>13</v>
      </c>
      <c r="L63" s="105" t="s">
        <v>240</v>
      </c>
      <c r="M63" s="103"/>
    </row>
    <row r="64" spans="1:13" x14ac:dyDescent="0.2">
      <c r="H64" s="103"/>
      <c r="L64" s="103"/>
      <c r="M64" s="103"/>
    </row>
    <row r="65" spans="1:13" ht="13.5" thickBot="1" x14ac:dyDescent="0.25">
      <c r="H65" s="103"/>
      <c r="I65" s="103"/>
      <c r="J65" s="103"/>
      <c r="L65" s="126" t="s">
        <v>145</v>
      </c>
      <c r="M65" s="126"/>
    </row>
    <row r="66" spans="1:13" x14ac:dyDescent="0.2">
      <c r="I66" s="103"/>
      <c r="J66" s="103"/>
      <c r="L66" s="91" t="s">
        <v>241</v>
      </c>
    </row>
    <row r="67" spans="1:13" x14ac:dyDescent="0.2">
      <c r="I67" s="103"/>
      <c r="J67" s="103"/>
      <c r="L67" s="91"/>
    </row>
    <row r="68" spans="1:13" x14ac:dyDescent="0.2">
      <c r="A68" s="135" t="s">
        <v>296</v>
      </c>
      <c r="I68" s="103"/>
      <c r="J68" s="103"/>
      <c r="L68" s="91"/>
    </row>
    <row r="69" spans="1:13" x14ac:dyDescent="0.2">
      <c r="A69" s="91"/>
      <c r="I69" s="103"/>
      <c r="J69" s="103"/>
      <c r="L69" s="91"/>
    </row>
    <row r="70" spans="1:13" x14ac:dyDescent="0.2">
      <c r="F70" s="136" t="s">
        <v>140</v>
      </c>
      <c r="G70" s="111"/>
      <c r="H70" s="111"/>
      <c r="I70" s="111"/>
      <c r="J70" s="111"/>
      <c r="K70" s="111"/>
    </row>
    <row r="71" spans="1:13" x14ac:dyDescent="0.2">
      <c r="F71" s="137"/>
      <c r="G71" s="137"/>
      <c r="H71" s="138"/>
      <c r="I71" s="139" t="s">
        <v>140</v>
      </c>
      <c r="J71" s="111"/>
      <c r="K71" s="111">
        <v>8</v>
      </c>
    </row>
    <row r="72" spans="1:13" x14ac:dyDescent="0.2">
      <c r="F72" s="139" t="s">
        <v>149</v>
      </c>
      <c r="G72" s="139"/>
      <c r="H72" s="140"/>
      <c r="I72" s="111"/>
      <c r="J72" s="138"/>
      <c r="K72" s="111"/>
    </row>
    <row r="73" spans="1:13" ht="13.5" thickBot="1" x14ac:dyDescent="0.25">
      <c r="F73" s="111"/>
      <c r="G73" s="111"/>
      <c r="H73" s="111"/>
      <c r="I73" s="119"/>
      <c r="J73" s="141"/>
      <c r="K73" s="111"/>
      <c r="L73" s="92" t="s">
        <v>135</v>
      </c>
    </row>
    <row r="74" spans="1:13" x14ac:dyDescent="0.2">
      <c r="F74" s="111" t="s">
        <v>135</v>
      </c>
      <c r="G74" s="111"/>
      <c r="H74" s="111"/>
      <c r="I74" s="111"/>
      <c r="J74" s="141"/>
      <c r="K74" s="142"/>
      <c r="L74" s="121" t="s">
        <v>245</v>
      </c>
      <c r="M74" s="122"/>
    </row>
    <row r="75" spans="1:13" x14ac:dyDescent="0.2">
      <c r="F75" s="137"/>
      <c r="G75" s="137"/>
      <c r="H75" s="138"/>
      <c r="I75" s="111" t="s">
        <v>135</v>
      </c>
      <c r="J75" s="140"/>
      <c r="K75" s="119">
        <v>13</v>
      </c>
    </row>
    <row r="76" spans="1:13" ht="13.5" thickBot="1" x14ac:dyDescent="0.25">
      <c r="F76" s="139" t="s">
        <v>152</v>
      </c>
      <c r="G76" s="139"/>
      <c r="H76" s="140"/>
      <c r="I76" s="137"/>
      <c r="J76" s="111"/>
      <c r="K76" s="119"/>
      <c r="L76" s="103" t="s">
        <v>140</v>
      </c>
      <c r="M76" s="126"/>
    </row>
    <row r="77" spans="1:13" x14ac:dyDescent="0.2">
      <c r="F77" s="111"/>
      <c r="G77" s="111"/>
      <c r="H77" s="111"/>
      <c r="I77" s="111"/>
      <c r="J77" s="111"/>
      <c r="K77" s="119"/>
      <c r="L77" s="121" t="s">
        <v>247</v>
      </c>
      <c r="M77" s="103"/>
    </row>
    <row r="78" spans="1:13" x14ac:dyDescent="0.2">
      <c r="F78" s="111"/>
      <c r="G78" s="111"/>
      <c r="H78" s="119"/>
      <c r="I78" s="111" t="s">
        <v>149</v>
      </c>
      <c r="J78" s="111"/>
      <c r="K78" s="119"/>
      <c r="L78" s="103"/>
      <c r="M78" s="103"/>
    </row>
    <row r="79" spans="1:13" ht="13.5" thickBot="1" x14ac:dyDescent="0.25">
      <c r="F79" s="111"/>
      <c r="G79" s="111"/>
      <c r="H79" s="119"/>
      <c r="I79" s="137"/>
      <c r="J79" s="138"/>
      <c r="K79" s="143"/>
      <c r="L79" s="126" t="s">
        <v>152</v>
      </c>
      <c r="M79" s="126"/>
    </row>
    <row r="80" spans="1:13" x14ac:dyDescent="0.2">
      <c r="F80" s="111"/>
      <c r="G80" s="111"/>
      <c r="H80" s="119"/>
      <c r="I80" s="139" t="s">
        <v>152</v>
      </c>
      <c r="J80" s="140"/>
      <c r="K80" s="111"/>
      <c r="L80" s="105" t="s">
        <v>297</v>
      </c>
      <c r="M80" s="103"/>
    </row>
    <row r="81" spans="1:13" x14ac:dyDescent="0.2">
      <c r="H81" s="103"/>
      <c r="L81" s="103"/>
      <c r="M81" s="103"/>
    </row>
    <row r="82" spans="1:13" ht="13.5" thickBot="1" x14ac:dyDescent="0.25">
      <c r="F82" s="91"/>
      <c r="I82" s="103"/>
      <c r="J82" s="103"/>
      <c r="L82" s="126" t="s">
        <v>149</v>
      </c>
      <c r="M82" s="126"/>
    </row>
    <row r="83" spans="1:13" x14ac:dyDescent="0.2">
      <c r="F83" s="91"/>
      <c r="I83" s="103"/>
      <c r="J83" s="103"/>
      <c r="L83" s="105" t="s">
        <v>297</v>
      </c>
    </row>
    <row r="84" spans="1:13" x14ac:dyDescent="0.2">
      <c r="F84" s="91"/>
      <c r="I84" s="103"/>
      <c r="J84" s="103"/>
      <c r="L84" s="105"/>
    </row>
    <row r="85" spans="1:13" x14ac:dyDescent="0.2">
      <c r="A85" s="144" t="s">
        <v>298</v>
      </c>
    </row>
    <row r="86" spans="1:13" x14ac:dyDescent="0.2">
      <c r="A86" s="145"/>
    </row>
    <row r="87" spans="1:13" x14ac:dyDescent="0.2">
      <c r="B87" s="103"/>
      <c r="C87" s="103" t="s">
        <v>136</v>
      </c>
      <c r="D87" s="103"/>
      <c r="F87" s="111">
        <v>6</v>
      </c>
    </row>
    <row r="88" spans="1:13" x14ac:dyDescent="0.2">
      <c r="B88" s="103"/>
      <c r="C88" s="113"/>
      <c r="D88" s="113"/>
      <c r="E88" s="117"/>
      <c r="F88" s="123" t="s">
        <v>142</v>
      </c>
      <c r="I88" s="111">
        <v>13</v>
      </c>
    </row>
    <row r="89" spans="1:13" x14ac:dyDescent="0.2">
      <c r="B89" s="103"/>
      <c r="C89" s="115" t="s">
        <v>142</v>
      </c>
      <c r="D89" s="115"/>
      <c r="E89" s="124"/>
      <c r="F89" s="137">
        <v>13</v>
      </c>
      <c r="G89" s="113"/>
      <c r="H89" s="117"/>
    </row>
    <row r="90" spans="1:13" x14ac:dyDescent="0.2">
      <c r="B90" s="103"/>
      <c r="F90" s="103"/>
      <c r="G90" s="103"/>
      <c r="H90" s="118"/>
      <c r="I90" s="123" t="s">
        <v>142</v>
      </c>
      <c r="K90" s="111">
        <v>13</v>
      </c>
    </row>
    <row r="91" spans="1:13" x14ac:dyDescent="0.2">
      <c r="B91" s="103"/>
      <c r="C91" s="115" t="s">
        <v>146</v>
      </c>
      <c r="D91" s="115"/>
      <c r="F91" s="119">
        <v>13</v>
      </c>
      <c r="G91" s="103"/>
      <c r="H91" s="118"/>
      <c r="I91" s="134"/>
      <c r="J91" s="117"/>
    </row>
    <row r="92" spans="1:13" x14ac:dyDescent="0.2">
      <c r="B92" s="103"/>
      <c r="D92" s="103"/>
      <c r="E92" s="117"/>
      <c r="F92" s="115" t="s">
        <v>146</v>
      </c>
      <c r="G92" s="115"/>
      <c r="H92" s="124"/>
      <c r="I92" s="119">
        <v>10</v>
      </c>
      <c r="J92" s="118"/>
    </row>
    <row r="93" spans="1:13" x14ac:dyDescent="0.2">
      <c r="B93" s="103"/>
      <c r="C93" s="103" t="s">
        <v>150</v>
      </c>
      <c r="E93" s="124"/>
      <c r="F93" s="119">
        <v>6</v>
      </c>
      <c r="I93" s="103"/>
      <c r="J93" s="118"/>
    </row>
    <row r="94" spans="1:13" x14ac:dyDescent="0.2">
      <c r="B94" s="103"/>
      <c r="C94" s="137"/>
      <c r="D94" s="113"/>
      <c r="F94" s="103"/>
      <c r="G94" s="103"/>
      <c r="H94" s="103"/>
      <c r="I94" s="103"/>
      <c r="J94" s="118"/>
    </row>
    <row r="95" spans="1:13" ht="13.5" thickBot="1" x14ac:dyDescent="0.25">
      <c r="B95" s="103"/>
      <c r="C95" s="103" t="s">
        <v>134</v>
      </c>
      <c r="D95" s="103"/>
      <c r="F95" s="111">
        <v>13</v>
      </c>
      <c r="J95" s="118"/>
      <c r="L95" s="92" t="s">
        <v>142</v>
      </c>
    </row>
    <row r="96" spans="1:13" x14ac:dyDescent="0.2">
      <c r="B96" s="103"/>
      <c r="C96" s="113"/>
      <c r="D96" s="113"/>
      <c r="E96" s="117"/>
      <c r="F96" s="123" t="s">
        <v>134</v>
      </c>
      <c r="I96" s="111">
        <v>13</v>
      </c>
      <c r="J96" s="118"/>
      <c r="K96" s="122"/>
      <c r="L96" s="121" t="s">
        <v>299</v>
      </c>
      <c r="M96" s="122"/>
    </row>
    <row r="97" spans="2:13" x14ac:dyDescent="0.2">
      <c r="B97" s="103"/>
      <c r="C97" s="115" t="s">
        <v>143</v>
      </c>
      <c r="D97" s="115"/>
      <c r="E97" s="124"/>
      <c r="F97" s="137">
        <v>11</v>
      </c>
      <c r="G97" s="113"/>
      <c r="H97" s="117"/>
      <c r="J97" s="118"/>
    </row>
    <row r="98" spans="2:13" ht="13.5" thickBot="1" x14ac:dyDescent="0.25">
      <c r="B98" s="103"/>
      <c r="F98" s="103"/>
      <c r="G98" s="103"/>
      <c r="H98" s="118"/>
      <c r="I98" s="123" t="s">
        <v>134</v>
      </c>
      <c r="J98" s="124"/>
      <c r="K98" s="111">
        <v>7</v>
      </c>
      <c r="L98" s="103" t="s">
        <v>134</v>
      </c>
      <c r="M98" s="126"/>
    </row>
    <row r="99" spans="2:13" x14ac:dyDescent="0.2">
      <c r="B99" s="103"/>
      <c r="C99" s="115" t="s">
        <v>137</v>
      </c>
      <c r="D99" s="115"/>
      <c r="F99" s="119"/>
      <c r="G99" s="103"/>
      <c r="H99" s="118"/>
      <c r="I99" s="134"/>
      <c r="J99" s="113"/>
      <c r="L99" s="121" t="s">
        <v>300</v>
      </c>
      <c r="M99" s="103"/>
    </row>
    <row r="100" spans="2:13" x14ac:dyDescent="0.2">
      <c r="B100" s="103"/>
      <c r="D100" s="103"/>
      <c r="E100" s="117"/>
      <c r="F100" s="115" t="s">
        <v>137</v>
      </c>
      <c r="G100" s="115"/>
      <c r="H100" s="124"/>
      <c r="I100" s="119">
        <v>7</v>
      </c>
      <c r="J100" s="103"/>
    </row>
    <row r="101" spans="2:13" x14ac:dyDescent="0.2">
      <c r="B101" s="103"/>
      <c r="C101" s="103" t="s">
        <v>129</v>
      </c>
      <c r="E101" s="124"/>
      <c r="F101" s="119" t="s">
        <v>301</v>
      </c>
      <c r="I101" s="103"/>
      <c r="J101" s="103"/>
    </row>
    <row r="102" spans="2:13" x14ac:dyDescent="0.2">
      <c r="B102" s="103"/>
      <c r="C102" s="137"/>
      <c r="D102" s="113"/>
      <c r="F102" s="103"/>
      <c r="G102" s="103"/>
      <c r="H102" s="103"/>
      <c r="I102" s="92" t="s">
        <v>146</v>
      </c>
      <c r="K102" s="119"/>
    </row>
    <row r="103" spans="2:13" ht="13.5" thickBot="1" x14ac:dyDescent="0.25">
      <c r="B103" s="103"/>
      <c r="F103" s="103"/>
      <c r="G103" s="103"/>
      <c r="H103" s="103"/>
      <c r="I103" s="113"/>
      <c r="J103" s="117"/>
      <c r="K103" s="126"/>
      <c r="L103" s="126" t="s">
        <v>146</v>
      </c>
      <c r="M103" s="126"/>
    </row>
    <row r="104" spans="2:13" x14ac:dyDescent="0.2">
      <c r="B104" s="103"/>
      <c r="C104" s="111"/>
      <c r="F104" s="103"/>
      <c r="G104" s="103"/>
      <c r="H104" s="103"/>
      <c r="I104" s="115" t="s">
        <v>137</v>
      </c>
      <c r="J104" s="124"/>
      <c r="K104" s="111"/>
      <c r="L104" s="105" t="s">
        <v>302</v>
      </c>
      <c r="M104" s="103"/>
    </row>
    <row r="105" spans="2:13" x14ac:dyDescent="0.2">
      <c r="B105" s="103"/>
      <c r="C105" s="103"/>
      <c r="D105" s="103"/>
      <c r="E105" s="103"/>
      <c r="F105" s="119"/>
      <c r="G105" s="103"/>
      <c r="H105" s="103"/>
      <c r="L105" s="103"/>
      <c r="M105" s="103"/>
    </row>
    <row r="106" spans="2:13" ht="13.5" thickBot="1" x14ac:dyDescent="0.25">
      <c r="B106" s="103"/>
      <c r="C106" s="119"/>
      <c r="D106" s="103"/>
      <c r="E106" s="103"/>
      <c r="F106" s="103"/>
      <c r="G106" s="103"/>
      <c r="H106" s="103"/>
      <c r="I106" s="103"/>
      <c r="J106" s="103"/>
      <c r="L106" s="126" t="s">
        <v>137</v>
      </c>
      <c r="M106" s="126"/>
    </row>
    <row r="107" spans="2:13" x14ac:dyDescent="0.2">
      <c r="B107" s="103"/>
      <c r="C107" s="103"/>
      <c r="D107" s="103"/>
      <c r="E107" s="103"/>
      <c r="F107" s="103"/>
      <c r="G107" s="103"/>
      <c r="H107" s="103"/>
      <c r="I107" s="103"/>
      <c r="J107" s="103"/>
      <c r="L107" s="91" t="s">
        <v>303</v>
      </c>
    </row>
    <row r="108" spans="2:13" x14ac:dyDescent="0.2">
      <c r="B108" s="103"/>
      <c r="C108" s="103"/>
      <c r="D108" s="103"/>
      <c r="E108" s="103"/>
      <c r="F108" s="103"/>
      <c r="G108" s="103"/>
      <c r="H108" s="103"/>
      <c r="I108" s="103"/>
      <c r="J108" s="103"/>
      <c r="L108" s="91"/>
    </row>
    <row r="109" spans="2:13" x14ac:dyDescent="0.2">
      <c r="B109" s="103"/>
      <c r="C109" s="119"/>
      <c r="D109" s="103"/>
      <c r="E109" s="103"/>
      <c r="F109" s="103" t="s">
        <v>136</v>
      </c>
      <c r="I109" s="111"/>
    </row>
    <row r="110" spans="2:13" x14ac:dyDescent="0.2">
      <c r="B110" s="103"/>
      <c r="C110" s="103"/>
      <c r="D110" s="103"/>
      <c r="E110" s="103"/>
      <c r="F110" s="113"/>
      <c r="G110" s="113"/>
      <c r="H110" s="117"/>
      <c r="I110" s="123" t="s">
        <v>136</v>
      </c>
      <c r="K110" s="111">
        <v>13</v>
      </c>
    </row>
    <row r="111" spans="2:13" x14ac:dyDescent="0.2">
      <c r="B111" s="103"/>
      <c r="E111" s="103"/>
      <c r="F111" s="115" t="s">
        <v>150</v>
      </c>
      <c r="G111" s="115"/>
      <c r="H111" s="124"/>
      <c r="I111" s="125" t="s">
        <v>301</v>
      </c>
      <c r="J111" s="117"/>
    </row>
    <row r="112" spans="2:13" ht="13.5" thickBot="1" x14ac:dyDescent="0.25">
      <c r="E112" s="103"/>
      <c r="F112" s="111"/>
      <c r="J112" s="118"/>
      <c r="L112" s="92" t="s">
        <v>136</v>
      </c>
    </row>
    <row r="113" spans="1:13" x14ac:dyDescent="0.2">
      <c r="E113" s="103"/>
      <c r="F113" s="103" t="s">
        <v>143</v>
      </c>
      <c r="I113" s="111"/>
      <c r="J113" s="118"/>
      <c r="K113" s="122"/>
      <c r="L113" s="121" t="s">
        <v>304</v>
      </c>
      <c r="M113" s="122"/>
    </row>
    <row r="114" spans="1:13" x14ac:dyDescent="0.2">
      <c r="E114" s="103"/>
      <c r="F114" s="113"/>
      <c r="G114" s="113"/>
      <c r="H114" s="117"/>
      <c r="I114" s="123" t="s">
        <v>143</v>
      </c>
      <c r="J114" s="124"/>
      <c r="K114" s="111">
        <v>12</v>
      </c>
    </row>
    <row r="115" spans="1:13" ht="13.5" thickBot="1" x14ac:dyDescent="0.25">
      <c r="E115" s="103"/>
      <c r="F115" s="115" t="s">
        <v>129</v>
      </c>
      <c r="G115" s="115"/>
      <c r="H115" s="124"/>
      <c r="I115" s="125" t="s">
        <v>301</v>
      </c>
      <c r="J115" s="103"/>
      <c r="L115" s="103" t="s">
        <v>143</v>
      </c>
      <c r="M115" s="126"/>
    </row>
    <row r="116" spans="1:13" x14ac:dyDescent="0.2">
      <c r="E116" s="103"/>
      <c r="F116" s="119"/>
      <c r="I116" s="103"/>
      <c r="J116" s="103"/>
      <c r="L116" s="121" t="s">
        <v>305</v>
      </c>
    </row>
    <row r="117" spans="1:13" x14ac:dyDescent="0.2">
      <c r="E117" s="103"/>
      <c r="F117" s="103"/>
      <c r="G117" s="103"/>
      <c r="H117" s="103"/>
      <c r="I117" s="92" t="s">
        <v>150</v>
      </c>
      <c r="K117" s="119"/>
    </row>
    <row r="118" spans="1:13" ht="13.5" thickBot="1" x14ac:dyDescent="0.25">
      <c r="F118" s="103"/>
      <c r="G118" s="103"/>
      <c r="H118" s="103"/>
      <c r="I118" s="113"/>
      <c r="J118" s="117"/>
      <c r="K118" s="126"/>
      <c r="L118" s="126" t="s">
        <v>150</v>
      </c>
      <c r="M118" s="126"/>
    </row>
    <row r="119" spans="1:13" x14ac:dyDescent="0.2">
      <c r="F119" s="103"/>
      <c r="G119" s="103"/>
      <c r="H119" s="103"/>
      <c r="I119" s="115" t="s">
        <v>129</v>
      </c>
      <c r="J119" s="124"/>
      <c r="K119" s="111"/>
      <c r="L119" s="105" t="s">
        <v>306</v>
      </c>
      <c r="M119" s="103"/>
    </row>
    <row r="120" spans="1:13" x14ac:dyDescent="0.2">
      <c r="F120" s="119"/>
      <c r="G120" s="103"/>
      <c r="H120" s="103"/>
      <c r="L120" s="103"/>
      <c r="M120" s="103"/>
    </row>
    <row r="121" spans="1:13" ht="13.5" thickBot="1" x14ac:dyDescent="0.25">
      <c r="F121" s="103"/>
      <c r="G121" s="103"/>
      <c r="H121" s="103"/>
      <c r="I121" s="103"/>
      <c r="J121" s="103"/>
      <c r="L121" s="126" t="s">
        <v>129</v>
      </c>
      <c r="M121" s="126"/>
    </row>
    <row r="122" spans="1:13" x14ac:dyDescent="0.2">
      <c r="F122" s="103"/>
      <c r="G122" s="103"/>
      <c r="H122" s="103"/>
      <c r="I122" s="103"/>
      <c r="J122" s="103"/>
      <c r="L122" s="91" t="s">
        <v>307</v>
      </c>
    </row>
    <row r="124" spans="1:13" x14ac:dyDescent="0.2">
      <c r="A124" s="135" t="s">
        <v>308</v>
      </c>
    </row>
    <row r="125" spans="1:13" x14ac:dyDescent="0.2">
      <c r="A125" s="91"/>
    </row>
    <row r="126" spans="1:13" x14ac:dyDescent="0.2">
      <c r="B126" s="112" t="s">
        <v>242</v>
      </c>
      <c r="C126" s="103" t="s">
        <v>133</v>
      </c>
      <c r="D126" s="103"/>
      <c r="F126" s="111">
        <v>6</v>
      </c>
    </row>
    <row r="127" spans="1:13" x14ac:dyDescent="0.2">
      <c r="B127" s="112"/>
      <c r="C127" s="113"/>
      <c r="D127" s="113"/>
      <c r="E127" s="117"/>
      <c r="F127" s="123" t="s">
        <v>168</v>
      </c>
      <c r="I127" s="111">
        <v>13</v>
      </c>
    </row>
    <row r="128" spans="1:13" x14ac:dyDescent="0.2">
      <c r="B128" s="112" t="s">
        <v>309</v>
      </c>
      <c r="C128" s="115" t="s">
        <v>168</v>
      </c>
      <c r="D128" s="115"/>
      <c r="E128" s="124"/>
      <c r="F128" s="137">
        <v>13</v>
      </c>
      <c r="G128" s="113"/>
      <c r="H128" s="117"/>
    </row>
    <row r="129" spans="2:13" x14ac:dyDescent="0.2">
      <c r="B129" s="112"/>
      <c r="F129" s="103"/>
      <c r="G129" s="103"/>
      <c r="H129" s="118"/>
      <c r="I129" s="123" t="s">
        <v>168</v>
      </c>
      <c r="K129" s="111">
        <v>11</v>
      </c>
    </row>
    <row r="130" spans="2:13" x14ac:dyDescent="0.2">
      <c r="B130" s="112" t="s">
        <v>310</v>
      </c>
      <c r="C130" s="115" t="s">
        <v>158</v>
      </c>
      <c r="D130" s="115"/>
      <c r="F130" s="119">
        <v>13</v>
      </c>
      <c r="G130" s="103"/>
      <c r="H130" s="118"/>
      <c r="I130" s="134"/>
      <c r="J130" s="117"/>
    </row>
    <row r="131" spans="2:13" x14ac:dyDescent="0.2">
      <c r="B131" s="112"/>
      <c r="D131" s="103"/>
      <c r="E131" s="117"/>
      <c r="F131" s="115" t="s">
        <v>158</v>
      </c>
      <c r="G131" s="115"/>
      <c r="H131" s="124"/>
      <c r="I131" s="119">
        <v>3</v>
      </c>
      <c r="J131" s="118"/>
    </row>
    <row r="132" spans="2:13" x14ac:dyDescent="0.2">
      <c r="B132" s="112" t="s">
        <v>311</v>
      </c>
      <c r="C132" s="103" t="s">
        <v>141</v>
      </c>
      <c r="E132" s="124"/>
      <c r="F132" s="119" t="s">
        <v>301</v>
      </c>
      <c r="I132" s="103"/>
      <c r="J132" s="118"/>
    </row>
    <row r="133" spans="2:13" x14ac:dyDescent="0.2">
      <c r="B133" s="112"/>
      <c r="C133" s="137"/>
      <c r="D133" s="113"/>
      <c r="F133" s="103"/>
      <c r="G133" s="103"/>
      <c r="H133" s="103"/>
      <c r="I133" s="103"/>
      <c r="J133" s="118"/>
    </row>
    <row r="134" spans="2:13" ht="13.5" thickBot="1" x14ac:dyDescent="0.25">
      <c r="B134" s="112" t="s">
        <v>312</v>
      </c>
      <c r="C134" s="103" t="s">
        <v>148</v>
      </c>
      <c r="D134" s="103"/>
      <c r="F134" s="111">
        <v>12</v>
      </c>
      <c r="J134" s="118"/>
      <c r="L134" s="92" t="s">
        <v>151</v>
      </c>
    </row>
    <row r="135" spans="2:13" x14ac:dyDescent="0.2">
      <c r="B135" s="112"/>
      <c r="C135" s="113"/>
      <c r="D135" s="113"/>
      <c r="E135" s="117"/>
      <c r="F135" s="115" t="s">
        <v>189</v>
      </c>
      <c r="I135" s="111">
        <v>0</v>
      </c>
      <c r="J135" s="118"/>
      <c r="K135" s="122"/>
      <c r="L135" s="121" t="s">
        <v>313</v>
      </c>
      <c r="M135" s="122"/>
    </row>
    <row r="136" spans="2:13" x14ac:dyDescent="0.2">
      <c r="B136" s="112" t="s">
        <v>314</v>
      </c>
      <c r="C136" s="115" t="s">
        <v>189</v>
      </c>
      <c r="D136" s="115"/>
      <c r="E136" s="124"/>
      <c r="F136" s="137">
        <v>13</v>
      </c>
      <c r="G136" s="113"/>
      <c r="H136" s="117"/>
      <c r="J136" s="118"/>
    </row>
    <row r="137" spans="2:13" ht="13.5" thickBot="1" x14ac:dyDescent="0.25">
      <c r="B137" s="112"/>
      <c r="F137" s="103"/>
      <c r="G137" s="103"/>
      <c r="H137" s="118"/>
      <c r="I137" s="123" t="s">
        <v>151</v>
      </c>
      <c r="J137" s="124"/>
      <c r="K137" s="111">
        <v>13</v>
      </c>
      <c r="L137" s="103" t="s">
        <v>168</v>
      </c>
      <c r="M137" s="126"/>
    </row>
    <row r="138" spans="2:13" x14ac:dyDescent="0.2">
      <c r="B138" s="112" t="s">
        <v>315</v>
      </c>
      <c r="C138" s="115" t="s">
        <v>132</v>
      </c>
      <c r="D138" s="115"/>
      <c r="F138" s="119">
        <v>0</v>
      </c>
      <c r="G138" s="103"/>
      <c r="H138" s="118"/>
      <c r="I138" s="134"/>
      <c r="J138" s="113"/>
      <c r="L138" s="121" t="s">
        <v>316</v>
      </c>
      <c r="M138" s="103"/>
    </row>
    <row r="139" spans="2:13" x14ac:dyDescent="0.2">
      <c r="B139" s="112"/>
      <c r="D139" s="103"/>
      <c r="E139" s="117"/>
      <c r="F139" s="115" t="s">
        <v>151</v>
      </c>
      <c r="G139" s="115"/>
      <c r="H139" s="124"/>
      <c r="I139" s="119">
        <v>13</v>
      </c>
      <c r="J139" s="103"/>
    </row>
    <row r="140" spans="2:13" x14ac:dyDescent="0.2">
      <c r="B140" s="112" t="s">
        <v>244</v>
      </c>
      <c r="C140" s="103" t="s">
        <v>151</v>
      </c>
      <c r="E140" s="124"/>
      <c r="F140" s="119">
        <v>13</v>
      </c>
      <c r="I140" s="103"/>
      <c r="J140" s="103"/>
    </row>
    <row r="141" spans="2:13" x14ac:dyDescent="0.2">
      <c r="C141" s="137"/>
      <c r="D141" s="113"/>
      <c r="F141" s="103"/>
      <c r="G141" s="103"/>
      <c r="H141" s="103"/>
      <c r="I141" s="92" t="s">
        <v>158</v>
      </c>
      <c r="K141" s="119"/>
    </row>
    <row r="142" spans="2:13" ht="13.5" thickBot="1" x14ac:dyDescent="0.25">
      <c r="F142" s="103"/>
      <c r="G142" s="103"/>
      <c r="H142" s="103"/>
      <c r="I142" s="113"/>
      <c r="J142" s="117"/>
      <c r="K142" s="126"/>
      <c r="L142" s="126" t="s">
        <v>158</v>
      </c>
      <c r="M142" s="126"/>
    </row>
    <row r="143" spans="2:13" x14ac:dyDescent="0.2">
      <c r="C143" s="111"/>
      <c r="F143" s="103"/>
      <c r="G143" s="103"/>
      <c r="H143" s="103"/>
      <c r="I143" s="115" t="s">
        <v>189</v>
      </c>
      <c r="J143" s="124"/>
      <c r="K143" s="111" t="s">
        <v>301</v>
      </c>
      <c r="L143" s="105" t="s">
        <v>317</v>
      </c>
      <c r="M143" s="103"/>
    </row>
    <row r="144" spans="2:13" x14ac:dyDescent="0.2">
      <c r="C144" s="103"/>
      <c r="D144" s="103"/>
      <c r="E144" s="103"/>
      <c r="F144" s="119"/>
      <c r="G144" s="103"/>
      <c r="H144" s="103"/>
      <c r="L144" s="103"/>
      <c r="M144" s="103"/>
    </row>
    <row r="145" spans="3:13" ht="13.5" thickBot="1" x14ac:dyDescent="0.25">
      <c r="C145" s="119"/>
      <c r="D145" s="103"/>
      <c r="E145" s="103"/>
      <c r="F145" s="103"/>
      <c r="G145" s="103"/>
      <c r="H145" s="103"/>
      <c r="I145" s="103"/>
      <c r="J145" s="103"/>
      <c r="L145" s="126" t="s">
        <v>189</v>
      </c>
      <c r="M145" s="126"/>
    </row>
    <row r="146" spans="3:13" x14ac:dyDescent="0.2">
      <c r="C146" s="103"/>
      <c r="D146" s="103"/>
      <c r="E146" s="103"/>
      <c r="F146" s="103"/>
      <c r="G146" s="103"/>
      <c r="H146" s="103"/>
      <c r="I146" s="103"/>
      <c r="J146" s="103"/>
      <c r="L146" s="91" t="s">
        <v>318</v>
      </c>
    </row>
    <row r="147" spans="3:13" x14ac:dyDescent="0.2">
      <c r="C147" s="103"/>
      <c r="D147" s="103"/>
      <c r="E147" s="103"/>
      <c r="F147" s="103"/>
      <c r="G147" s="103"/>
      <c r="H147" s="103"/>
      <c r="I147" s="103"/>
      <c r="J147" s="103"/>
      <c r="L147" s="91"/>
    </row>
    <row r="148" spans="3:13" x14ac:dyDescent="0.2">
      <c r="C148" s="119"/>
      <c r="D148" s="103"/>
      <c r="E148" s="103"/>
      <c r="F148" s="103" t="s">
        <v>133</v>
      </c>
      <c r="I148" s="111"/>
    </row>
    <row r="149" spans="3:13" x14ac:dyDescent="0.2">
      <c r="C149" s="103"/>
      <c r="D149" s="103"/>
      <c r="E149" s="103"/>
      <c r="F149" s="113"/>
      <c r="G149" s="113"/>
      <c r="H149" s="117"/>
      <c r="I149" s="123" t="s">
        <v>133</v>
      </c>
      <c r="K149" s="111"/>
    </row>
    <row r="150" spans="3:13" x14ac:dyDescent="0.2">
      <c r="E150" s="103"/>
      <c r="F150" s="115" t="s">
        <v>141</v>
      </c>
      <c r="G150" s="115"/>
      <c r="H150" s="124"/>
      <c r="I150" s="125" t="s">
        <v>301</v>
      </c>
      <c r="J150" s="117"/>
    </row>
    <row r="151" spans="3:13" ht="13.5" thickBot="1" x14ac:dyDescent="0.25">
      <c r="E151" s="103"/>
      <c r="F151" s="111"/>
      <c r="J151" s="118"/>
      <c r="L151" s="92" t="s">
        <v>133</v>
      </c>
    </row>
    <row r="152" spans="3:13" x14ac:dyDescent="0.2">
      <c r="E152" s="103"/>
      <c r="F152" s="103" t="s">
        <v>148</v>
      </c>
      <c r="I152" s="111"/>
      <c r="J152" s="118"/>
      <c r="K152" s="122"/>
      <c r="L152" s="121" t="s">
        <v>319</v>
      </c>
      <c r="M152" s="122"/>
    </row>
    <row r="153" spans="3:13" x14ac:dyDescent="0.2">
      <c r="E153" s="103"/>
      <c r="F153" s="113"/>
      <c r="G153" s="113"/>
      <c r="H153" s="117"/>
      <c r="I153" s="123" t="s">
        <v>148</v>
      </c>
      <c r="J153" s="124"/>
      <c r="K153" s="111"/>
    </row>
    <row r="154" spans="3:13" ht="13.5" thickBot="1" x14ac:dyDescent="0.25">
      <c r="E154" s="103"/>
      <c r="F154" s="115" t="s">
        <v>132</v>
      </c>
      <c r="G154" s="115"/>
      <c r="H154" s="124"/>
      <c r="I154" s="125"/>
      <c r="J154" s="103"/>
      <c r="L154" s="103" t="s">
        <v>148</v>
      </c>
      <c r="M154" s="126"/>
    </row>
    <row r="155" spans="3:13" x14ac:dyDescent="0.2">
      <c r="E155" s="103"/>
      <c r="F155" s="119"/>
      <c r="I155" s="103"/>
      <c r="J155" s="103"/>
      <c r="L155" s="121" t="s">
        <v>320</v>
      </c>
    </row>
    <row r="156" spans="3:13" x14ac:dyDescent="0.2">
      <c r="E156" s="103"/>
      <c r="F156" s="103"/>
      <c r="G156" s="103"/>
      <c r="H156" s="103"/>
      <c r="I156" s="92" t="s">
        <v>141</v>
      </c>
      <c r="K156" s="119"/>
    </row>
    <row r="157" spans="3:13" ht="13.5" thickBot="1" x14ac:dyDescent="0.25">
      <c r="F157" s="103"/>
      <c r="G157" s="103"/>
      <c r="H157" s="103"/>
      <c r="I157" s="113"/>
      <c r="J157" s="117"/>
      <c r="K157" s="126"/>
      <c r="L157" s="126" t="s">
        <v>141</v>
      </c>
      <c r="M157" s="126"/>
    </row>
    <row r="158" spans="3:13" x14ac:dyDescent="0.2">
      <c r="F158" s="103"/>
      <c r="G158" s="103"/>
      <c r="H158" s="103"/>
      <c r="I158" s="115" t="s">
        <v>132</v>
      </c>
      <c r="J158" s="124"/>
      <c r="K158" s="111"/>
      <c r="L158" s="121" t="s">
        <v>320</v>
      </c>
      <c r="M158" s="103"/>
    </row>
    <row r="159" spans="3:13" x14ac:dyDescent="0.2">
      <c r="F159" s="119"/>
      <c r="G159" s="103"/>
      <c r="H159" s="103"/>
      <c r="L159" s="103"/>
      <c r="M159" s="103"/>
    </row>
    <row r="160" spans="3:13" ht="13.5" thickBot="1" x14ac:dyDescent="0.25">
      <c r="F160" s="103"/>
      <c r="G160" s="103"/>
      <c r="H160" s="103"/>
      <c r="I160" s="103"/>
      <c r="J160" s="103"/>
      <c r="L160" s="126" t="s">
        <v>132</v>
      </c>
      <c r="M160" s="126"/>
    </row>
    <row r="161" spans="1:13" x14ac:dyDescent="0.2">
      <c r="F161" s="103"/>
      <c r="G161" s="103"/>
      <c r="H161" s="103"/>
      <c r="I161" s="103"/>
      <c r="J161" s="103"/>
      <c r="L161" s="121" t="s">
        <v>320</v>
      </c>
    </row>
    <row r="163" spans="1:13" ht="13.5" thickBot="1" x14ac:dyDescent="0.25">
      <c r="L163" s="126" t="s">
        <v>153</v>
      </c>
      <c r="M163" s="126"/>
    </row>
    <row r="164" spans="1:13" x14ac:dyDescent="0.2">
      <c r="L164" s="121" t="s">
        <v>320</v>
      </c>
    </row>
    <row r="166" spans="1:13" x14ac:dyDescent="0.2">
      <c r="A166" s="94">
        <v>1</v>
      </c>
      <c r="B166" s="419" t="s">
        <v>130</v>
      </c>
    </row>
    <row r="167" spans="1:13" x14ac:dyDescent="0.2">
      <c r="A167" s="94">
        <v>2</v>
      </c>
      <c r="B167" s="420" t="s">
        <v>131</v>
      </c>
    </row>
    <row r="168" spans="1:13" x14ac:dyDescent="0.2">
      <c r="A168" s="94">
        <v>3</v>
      </c>
      <c r="B168" s="421" t="s">
        <v>127</v>
      </c>
    </row>
    <row r="169" spans="1:13" x14ac:dyDescent="0.2">
      <c r="A169" s="94">
        <v>4</v>
      </c>
      <c r="B169" s="95" t="s">
        <v>145</v>
      </c>
    </row>
    <row r="170" spans="1:13" x14ac:dyDescent="0.2">
      <c r="A170" s="94">
        <v>5</v>
      </c>
      <c r="B170" s="95" t="s">
        <v>135</v>
      </c>
    </row>
    <row r="171" spans="1:13" x14ac:dyDescent="0.2">
      <c r="A171" s="94">
        <v>6</v>
      </c>
      <c r="B171" s="95" t="s">
        <v>140</v>
      </c>
    </row>
    <row r="172" spans="1:13" x14ac:dyDescent="0.2">
      <c r="A172" s="146" t="s">
        <v>321</v>
      </c>
      <c r="B172" s="95" t="s">
        <v>152</v>
      </c>
    </row>
    <row r="173" spans="1:13" x14ac:dyDescent="0.2">
      <c r="A173" s="146" t="s">
        <v>321</v>
      </c>
      <c r="B173" s="95" t="s">
        <v>149</v>
      </c>
    </row>
    <row r="174" spans="1:13" x14ac:dyDescent="0.2">
      <c r="A174" s="94">
        <v>9</v>
      </c>
      <c r="B174" s="95" t="s">
        <v>142</v>
      </c>
    </row>
    <row r="175" spans="1:13" x14ac:dyDescent="0.2">
      <c r="A175" s="94">
        <v>10</v>
      </c>
      <c r="B175" s="95" t="s">
        <v>134</v>
      </c>
    </row>
    <row r="176" spans="1:13" x14ac:dyDescent="0.2">
      <c r="A176" s="94">
        <v>11</v>
      </c>
      <c r="B176" s="95" t="s">
        <v>146</v>
      </c>
    </row>
    <row r="177" spans="1:2" x14ac:dyDescent="0.2">
      <c r="A177" s="94">
        <v>12</v>
      </c>
      <c r="B177" s="95" t="s">
        <v>137</v>
      </c>
    </row>
    <row r="178" spans="1:2" x14ac:dyDescent="0.2">
      <c r="A178" s="94">
        <v>13</v>
      </c>
      <c r="B178" s="95" t="s">
        <v>136</v>
      </c>
    </row>
    <row r="179" spans="1:2" x14ac:dyDescent="0.2">
      <c r="A179" s="94">
        <v>14</v>
      </c>
      <c r="B179" s="95" t="s">
        <v>143</v>
      </c>
    </row>
    <row r="180" spans="1:2" x14ac:dyDescent="0.2">
      <c r="A180" s="94">
        <v>15</v>
      </c>
      <c r="B180" s="95" t="s">
        <v>150</v>
      </c>
    </row>
    <row r="181" spans="1:2" x14ac:dyDescent="0.2">
      <c r="A181" s="94">
        <v>16</v>
      </c>
      <c r="B181" s="95" t="s">
        <v>129</v>
      </c>
    </row>
    <row r="182" spans="1:2" x14ac:dyDescent="0.2">
      <c r="A182" s="94">
        <v>17</v>
      </c>
      <c r="B182" s="95" t="s">
        <v>151</v>
      </c>
    </row>
    <row r="183" spans="1:2" x14ac:dyDescent="0.2">
      <c r="A183" s="94">
        <v>18</v>
      </c>
      <c r="B183" s="95" t="s">
        <v>168</v>
      </c>
    </row>
    <row r="184" spans="1:2" x14ac:dyDescent="0.2">
      <c r="A184" s="94">
        <v>19</v>
      </c>
      <c r="B184" s="95" t="s">
        <v>158</v>
      </c>
    </row>
    <row r="185" spans="1:2" x14ac:dyDescent="0.2">
      <c r="A185" s="94">
        <v>20</v>
      </c>
      <c r="B185" s="95" t="s">
        <v>189</v>
      </c>
    </row>
    <row r="186" spans="1:2" x14ac:dyDescent="0.2">
      <c r="A186" s="94">
        <v>21</v>
      </c>
      <c r="B186" s="95" t="s">
        <v>133</v>
      </c>
    </row>
    <row r="187" spans="1:2" x14ac:dyDescent="0.2">
      <c r="A187" s="147" t="s">
        <v>322</v>
      </c>
      <c r="B187" s="95" t="s">
        <v>148</v>
      </c>
    </row>
    <row r="188" spans="1:2" x14ac:dyDescent="0.2">
      <c r="A188" s="147" t="s">
        <v>322</v>
      </c>
      <c r="B188" s="95" t="s">
        <v>141</v>
      </c>
    </row>
    <row r="189" spans="1:2" x14ac:dyDescent="0.2">
      <c r="A189" s="147" t="s">
        <v>322</v>
      </c>
      <c r="B189" s="95" t="s">
        <v>132</v>
      </c>
    </row>
    <row r="190" spans="1:2" x14ac:dyDescent="0.2">
      <c r="A190" s="147" t="s">
        <v>322</v>
      </c>
      <c r="B190" s="95" t="s">
        <v>153</v>
      </c>
    </row>
  </sheetData>
  <conditionalFormatting sqref="C7:N158">
    <cfRule type="cellIs" dxfId="16" priority="1" stopIfTrue="1" operator="equal">
      <formula>13</formula>
    </cfRule>
  </conditionalFormatting>
  <hyperlinks>
    <hyperlink ref="F1" location="Kalender!G1" display="Kalender"/>
    <hyperlink ref="H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5" manualBreakCount="5">
    <brk id="28" max="16383" man="1"/>
    <brk id="66" max="16383" man="1"/>
    <brk id="83" max="16383" man="1"/>
    <brk id="122" max="16383" man="1"/>
    <brk id="1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</sheetPr>
  <dimension ref="A1:K44"/>
  <sheetViews>
    <sheetView showGridLines="0" showRowColHeaders="0" workbookViewId="0">
      <pane ySplit="6" topLeftCell="A7" activePane="bottomLeft" state="frozen"/>
      <selection activeCell="I1" sqref="I1"/>
      <selection pane="bottomLeft" activeCell="M1" sqref="M1"/>
    </sheetView>
  </sheetViews>
  <sheetFormatPr defaultRowHeight="12.75" x14ac:dyDescent="0.2"/>
  <cols>
    <col min="1" max="1" width="4" style="149" customWidth="1"/>
    <col min="2" max="3" width="3.28515625" style="149" customWidth="1"/>
    <col min="4" max="4" width="22.5703125" style="149" customWidth="1"/>
    <col min="5" max="5" width="4" style="149" customWidth="1"/>
    <col min="6" max="8" width="6.7109375" style="149" customWidth="1"/>
    <col min="9" max="11" width="3.28515625" style="149" customWidth="1"/>
    <col min="12" max="16384" width="9.140625" style="149"/>
  </cols>
  <sheetData>
    <row r="1" spans="1:11" x14ac:dyDescent="0.2">
      <c r="B1" s="148"/>
      <c r="C1" s="408" t="s">
        <v>571</v>
      </c>
      <c r="D1" s="148"/>
      <c r="H1" s="150" t="s">
        <v>558</v>
      </c>
      <c r="I1" s="379"/>
      <c r="J1" s="151" t="s">
        <v>89</v>
      </c>
      <c r="K1" s="385"/>
    </row>
    <row r="2" spans="1:11" x14ac:dyDescent="0.2">
      <c r="B2" s="148"/>
      <c r="C2" s="152" t="s">
        <v>323</v>
      </c>
      <c r="D2" s="148"/>
      <c r="J2" s="87" t="s">
        <v>90</v>
      </c>
      <c r="K2" s="87"/>
    </row>
    <row r="3" spans="1:11" x14ac:dyDescent="0.2">
      <c r="J3" s="153" t="s">
        <v>91</v>
      </c>
      <c r="K3" s="153"/>
    </row>
    <row r="4" spans="1:11" ht="31.5" customHeight="1" x14ac:dyDescent="0.2">
      <c r="A4" s="154"/>
      <c r="B4" s="154"/>
      <c r="C4" s="154"/>
      <c r="D4" s="154"/>
      <c r="E4" s="154"/>
      <c r="F4" s="415" t="str">
        <f>MID(Kalend!A5,4,5)</f>
        <v>01.05</v>
      </c>
      <c r="G4" s="415" t="str">
        <f>MID(Kalend!A6,4,5)</f>
        <v>12.05</v>
      </c>
      <c r="H4" s="415" t="str">
        <f>MID(Kalend!A10,4,5)</f>
        <v>23.05</v>
      </c>
      <c r="I4" s="473" t="s">
        <v>559</v>
      </c>
      <c r="J4" s="474" t="s">
        <v>102</v>
      </c>
      <c r="K4" s="474" t="s">
        <v>103</v>
      </c>
    </row>
    <row r="5" spans="1:11" x14ac:dyDescent="0.2">
      <c r="A5" s="453" t="s">
        <v>577</v>
      </c>
      <c r="B5" s="454"/>
      <c r="C5" s="455"/>
      <c r="D5" s="456"/>
      <c r="E5" s="457" t="s">
        <v>16</v>
      </c>
      <c r="F5" s="399" t="str">
        <f>HYPERLINK("#1!G1","  1  ")</f>
        <v xml:space="preserve">  1  </v>
      </c>
      <c r="G5" s="399" t="str">
        <f>HYPERLINK("#2!I1","  2  ")</f>
        <v xml:space="preserve">  2  </v>
      </c>
      <c r="H5" s="399" t="str">
        <f>HYPERLINK("#3!J1","  3  ")</f>
        <v xml:space="preserve">  3  </v>
      </c>
      <c r="I5" s="473"/>
      <c r="J5" s="474"/>
      <c r="K5" s="474"/>
    </row>
    <row r="6" spans="1:11" x14ac:dyDescent="0.2">
      <c r="A6" s="458" t="s">
        <v>576</v>
      </c>
      <c r="B6" s="459" t="s">
        <v>119</v>
      </c>
      <c r="C6" s="460" t="s">
        <v>120</v>
      </c>
      <c r="D6" s="461" t="s">
        <v>121</v>
      </c>
      <c r="E6" s="458" t="s">
        <v>122</v>
      </c>
      <c r="F6" s="435" t="s">
        <v>123</v>
      </c>
      <c r="G6" s="435" t="s">
        <v>124</v>
      </c>
      <c r="H6" s="436" t="s">
        <v>125</v>
      </c>
    </row>
    <row r="7" spans="1:11" x14ac:dyDescent="0.2">
      <c r="A7" s="462">
        <v>1</v>
      </c>
      <c r="B7" s="394"/>
      <c r="C7" s="396"/>
      <c r="D7" s="440" t="s">
        <v>127</v>
      </c>
      <c r="E7" s="463">
        <f t="shared" ref="E7:E40" si="0">SUM(F7:H7)</f>
        <v>104</v>
      </c>
      <c r="F7" s="155">
        <v>34</v>
      </c>
      <c r="G7" s="156">
        <v>40</v>
      </c>
      <c r="H7" s="155">
        <v>30</v>
      </c>
      <c r="I7" s="381">
        <f>COUNTIF(F7:H7,"&gt;=0")</f>
        <v>3</v>
      </c>
      <c r="J7" s="157">
        <f>COUNTIF(F7:H7,"&gt;=30")</f>
        <v>3</v>
      </c>
      <c r="K7" s="157">
        <f>COUNTIF(F7:H7,"=40")</f>
        <v>1</v>
      </c>
    </row>
    <row r="8" spans="1:11" x14ac:dyDescent="0.2">
      <c r="A8" s="462">
        <v>2</v>
      </c>
      <c r="B8" s="394"/>
      <c r="C8" s="396"/>
      <c r="D8" s="71" t="s">
        <v>131</v>
      </c>
      <c r="E8" s="463">
        <f t="shared" si="0"/>
        <v>100</v>
      </c>
      <c r="F8" s="156">
        <v>40</v>
      </c>
      <c r="G8" s="155">
        <v>26</v>
      </c>
      <c r="H8" s="155">
        <v>34</v>
      </c>
      <c r="I8" s="381"/>
      <c r="J8" s="157">
        <f t="shared" ref="J8:J40" si="1">COUNTIF(F8:H8,"&gt;=30")</f>
        <v>2</v>
      </c>
      <c r="K8" s="157">
        <f t="shared" ref="K8:K40" si="2">COUNTIF(F8:H8,"=40")</f>
        <v>1</v>
      </c>
    </row>
    <row r="9" spans="1:11" x14ac:dyDescent="0.2">
      <c r="A9" s="462">
        <v>3</v>
      </c>
      <c r="B9" s="394"/>
      <c r="C9" s="396"/>
      <c r="D9" s="72" t="s">
        <v>130</v>
      </c>
      <c r="E9" s="463">
        <f t="shared" si="0"/>
        <v>88</v>
      </c>
      <c r="F9" s="155">
        <v>30</v>
      </c>
      <c r="G9" s="155">
        <v>18</v>
      </c>
      <c r="H9" s="156">
        <v>40</v>
      </c>
      <c r="I9" s="382"/>
      <c r="J9" s="157">
        <f t="shared" si="1"/>
        <v>2</v>
      </c>
      <c r="K9" s="157">
        <f t="shared" si="2"/>
        <v>1</v>
      </c>
    </row>
    <row r="10" spans="1:11" x14ac:dyDescent="0.2">
      <c r="A10" s="462">
        <v>4</v>
      </c>
      <c r="B10" s="394">
        <v>1</v>
      </c>
      <c r="C10" s="396"/>
      <c r="D10" s="73" t="s">
        <v>133</v>
      </c>
      <c r="E10" s="463">
        <f t="shared" si="0"/>
        <v>75</v>
      </c>
      <c r="F10" s="155">
        <v>34</v>
      </c>
      <c r="G10" s="156">
        <v>40</v>
      </c>
      <c r="H10" s="155">
        <v>1</v>
      </c>
      <c r="I10" s="381"/>
      <c r="J10" s="157">
        <f t="shared" si="1"/>
        <v>2</v>
      </c>
      <c r="K10" s="157">
        <f t="shared" si="2"/>
        <v>1</v>
      </c>
    </row>
    <row r="11" spans="1:11" x14ac:dyDescent="0.2">
      <c r="A11" s="462">
        <v>5</v>
      </c>
      <c r="B11" s="394"/>
      <c r="C11" s="396"/>
      <c r="D11" s="68" t="s">
        <v>145</v>
      </c>
      <c r="E11" s="463">
        <f t="shared" si="0"/>
        <v>72</v>
      </c>
      <c r="F11" s="155">
        <v>24</v>
      </c>
      <c r="G11" s="155">
        <v>22</v>
      </c>
      <c r="H11" s="155">
        <v>26</v>
      </c>
      <c r="I11" s="381"/>
      <c r="J11" s="157">
        <f t="shared" si="1"/>
        <v>0</v>
      </c>
      <c r="K11" s="157">
        <f t="shared" si="2"/>
        <v>0</v>
      </c>
    </row>
    <row r="12" spans="1:11" x14ac:dyDescent="0.2">
      <c r="A12" s="462">
        <v>6</v>
      </c>
      <c r="B12" s="394"/>
      <c r="C12" s="396"/>
      <c r="D12" s="68" t="s">
        <v>132</v>
      </c>
      <c r="E12" s="463">
        <f t="shared" si="0"/>
        <v>67</v>
      </c>
      <c r="F12" s="156">
        <v>40</v>
      </c>
      <c r="G12" s="155">
        <v>26</v>
      </c>
      <c r="H12" s="155">
        <v>1</v>
      </c>
      <c r="I12" s="381"/>
      <c r="J12" s="157">
        <f t="shared" si="1"/>
        <v>1</v>
      </c>
      <c r="K12" s="157">
        <f t="shared" si="2"/>
        <v>1</v>
      </c>
    </row>
    <row r="13" spans="1:11" x14ac:dyDescent="0.2">
      <c r="A13" s="462">
        <v>7</v>
      </c>
      <c r="B13" s="394"/>
      <c r="C13" s="396"/>
      <c r="D13" s="68" t="s">
        <v>142</v>
      </c>
      <c r="E13" s="463">
        <f t="shared" si="0"/>
        <v>64</v>
      </c>
      <c r="F13" s="155">
        <v>30</v>
      </c>
      <c r="G13" s="155">
        <v>18</v>
      </c>
      <c r="H13" s="155">
        <v>16</v>
      </c>
      <c r="I13" s="381"/>
      <c r="J13" s="157">
        <f t="shared" si="1"/>
        <v>1</v>
      </c>
      <c r="K13" s="157">
        <f t="shared" si="2"/>
        <v>0</v>
      </c>
    </row>
    <row r="14" spans="1:11" x14ac:dyDescent="0.2">
      <c r="A14" s="462">
        <v>8</v>
      </c>
      <c r="B14" s="394"/>
      <c r="C14" s="396"/>
      <c r="D14" s="68" t="s">
        <v>134</v>
      </c>
      <c r="E14" s="463">
        <f t="shared" si="0"/>
        <v>62</v>
      </c>
      <c r="F14" s="155">
        <v>18</v>
      </c>
      <c r="G14" s="155">
        <v>30</v>
      </c>
      <c r="H14" s="155">
        <v>14</v>
      </c>
      <c r="I14" s="381"/>
      <c r="J14" s="157">
        <f t="shared" si="1"/>
        <v>1</v>
      </c>
      <c r="K14" s="157">
        <f t="shared" si="2"/>
        <v>0</v>
      </c>
    </row>
    <row r="15" spans="1:11" x14ac:dyDescent="0.2">
      <c r="A15" s="462">
        <v>9</v>
      </c>
      <c r="B15" s="394"/>
      <c r="C15" s="396"/>
      <c r="D15" s="68" t="s">
        <v>139</v>
      </c>
      <c r="E15" s="463">
        <f t="shared" si="0"/>
        <v>60</v>
      </c>
      <c r="F15" s="156">
        <v>40</v>
      </c>
      <c r="G15" s="155">
        <v>20</v>
      </c>
      <c r="H15" s="155"/>
      <c r="I15" s="381"/>
      <c r="J15" s="157">
        <f t="shared" si="1"/>
        <v>1</v>
      </c>
      <c r="K15" s="157">
        <f t="shared" si="2"/>
        <v>1</v>
      </c>
    </row>
    <row r="16" spans="1:11" x14ac:dyDescent="0.2">
      <c r="A16" s="462">
        <v>10</v>
      </c>
      <c r="B16" s="394"/>
      <c r="C16" s="396"/>
      <c r="D16" s="68" t="s">
        <v>157</v>
      </c>
      <c r="E16" s="463">
        <f t="shared" si="0"/>
        <v>60</v>
      </c>
      <c r="F16" s="155">
        <v>26</v>
      </c>
      <c r="G16" s="155">
        <v>34</v>
      </c>
      <c r="H16" s="155"/>
      <c r="I16" s="381"/>
      <c r="J16" s="157">
        <f t="shared" si="1"/>
        <v>1</v>
      </c>
      <c r="K16" s="157">
        <f t="shared" si="2"/>
        <v>0</v>
      </c>
    </row>
    <row r="17" spans="1:11" x14ac:dyDescent="0.2">
      <c r="A17" s="462">
        <v>11</v>
      </c>
      <c r="B17" s="394"/>
      <c r="C17" s="396"/>
      <c r="D17" s="68" t="s">
        <v>135</v>
      </c>
      <c r="E17" s="463">
        <f t="shared" si="0"/>
        <v>58</v>
      </c>
      <c r="F17" s="155">
        <v>20</v>
      </c>
      <c r="G17" s="155">
        <v>14</v>
      </c>
      <c r="H17" s="155">
        <v>24</v>
      </c>
      <c r="I17" s="381"/>
      <c r="J17" s="157">
        <f t="shared" si="1"/>
        <v>0</v>
      </c>
      <c r="K17" s="157">
        <f t="shared" si="2"/>
        <v>0</v>
      </c>
    </row>
    <row r="18" spans="1:11" x14ac:dyDescent="0.2">
      <c r="A18" s="462">
        <v>12</v>
      </c>
      <c r="B18" s="394"/>
      <c r="C18" s="396"/>
      <c r="D18" s="68" t="s">
        <v>143</v>
      </c>
      <c r="E18" s="463">
        <f t="shared" si="0"/>
        <v>54</v>
      </c>
      <c r="F18" s="155">
        <v>18</v>
      </c>
      <c r="G18" s="155">
        <v>30</v>
      </c>
      <c r="H18" s="155">
        <v>6</v>
      </c>
      <c r="I18" s="381"/>
      <c r="J18" s="157">
        <f t="shared" si="1"/>
        <v>1</v>
      </c>
      <c r="K18" s="157">
        <f t="shared" si="2"/>
        <v>0</v>
      </c>
    </row>
    <row r="19" spans="1:11" x14ac:dyDescent="0.2">
      <c r="A19" s="462">
        <v>13</v>
      </c>
      <c r="B19" s="394"/>
      <c r="C19" s="396"/>
      <c r="D19" s="68" t="s">
        <v>146</v>
      </c>
      <c r="E19" s="463">
        <f t="shared" si="0"/>
        <v>54</v>
      </c>
      <c r="F19" s="155">
        <v>22</v>
      </c>
      <c r="G19" s="155">
        <v>20</v>
      </c>
      <c r="H19" s="155">
        <v>12</v>
      </c>
      <c r="I19" s="381"/>
      <c r="J19" s="157">
        <f t="shared" si="1"/>
        <v>0</v>
      </c>
      <c r="K19" s="157">
        <f t="shared" si="2"/>
        <v>0</v>
      </c>
    </row>
    <row r="20" spans="1:11" x14ac:dyDescent="0.2">
      <c r="A20" s="462">
        <v>14</v>
      </c>
      <c r="B20" s="394"/>
      <c r="C20" s="396"/>
      <c r="D20" s="68" t="s">
        <v>137</v>
      </c>
      <c r="E20" s="463">
        <f t="shared" si="0"/>
        <v>52</v>
      </c>
      <c r="F20" s="155">
        <v>30</v>
      </c>
      <c r="G20" s="155">
        <v>12</v>
      </c>
      <c r="H20" s="155">
        <v>10</v>
      </c>
      <c r="I20" s="381"/>
      <c r="J20" s="157">
        <f t="shared" si="1"/>
        <v>1</v>
      </c>
      <c r="K20" s="157">
        <f t="shared" si="2"/>
        <v>0</v>
      </c>
    </row>
    <row r="21" spans="1:11" x14ac:dyDescent="0.2">
      <c r="A21" s="462">
        <v>15</v>
      </c>
      <c r="B21" s="394"/>
      <c r="C21" s="397"/>
      <c r="D21" s="68" t="s">
        <v>140</v>
      </c>
      <c r="E21" s="463">
        <f t="shared" si="0"/>
        <v>50</v>
      </c>
      <c r="F21" s="155">
        <v>18</v>
      </c>
      <c r="G21" s="155">
        <v>10</v>
      </c>
      <c r="H21" s="155">
        <v>22</v>
      </c>
      <c r="I21" s="381"/>
      <c r="J21" s="157">
        <f t="shared" si="1"/>
        <v>0</v>
      </c>
      <c r="K21" s="157">
        <f t="shared" si="2"/>
        <v>0</v>
      </c>
    </row>
    <row r="22" spans="1:11" x14ac:dyDescent="0.2">
      <c r="A22" s="462">
        <v>16</v>
      </c>
      <c r="B22" s="394"/>
      <c r="C22" s="396"/>
      <c r="D22" s="68" t="s">
        <v>141</v>
      </c>
      <c r="E22" s="463">
        <f t="shared" si="0"/>
        <v>47</v>
      </c>
      <c r="F22" s="155">
        <v>24</v>
      </c>
      <c r="G22" s="155">
        <v>22</v>
      </c>
      <c r="H22" s="155">
        <v>1</v>
      </c>
      <c r="I22" s="381"/>
      <c r="J22" s="157">
        <f t="shared" si="1"/>
        <v>0</v>
      </c>
      <c r="K22" s="157">
        <f t="shared" si="2"/>
        <v>0</v>
      </c>
    </row>
    <row r="23" spans="1:11" x14ac:dyDescent="0.2">
      <c r="A23" s="462">
        <v>17</v>
      </c>
      <c r="B23" s="394"/>
      <c r="C23" s="396"/>
      <c r="D23" s="68" t="s">
        <v>136</v>
      </c>
      <c r="E23" s="463">
        <f t="shared" si="0"/>
        <v>42</v>
      </c>
      <c r="F23" s="155">
        <v>20</v>
      </c>
      <c r="G23" s="155">
        <v>14</v>
      </c>
      <c r="H23" s="155">
        <v>8</v>
      </c>
      <c r="I23" s="381"/>
      <c r="J23" s="157">
        <f t="shared" si="1"/>
        <v>0</v>
      </c>
      <c r="K23" s="157">
        <f t="shared" si="2"/>
        <v>0</v>
      </c>
    </row>
    <row r="24" spans="1:11" x14ac:dyDescent="0.2">
      <c r="A24" s="462">
        <v>18</v>
      </c>
      <c r="B24" s="394"/>
      <c r="C24" s="396"/>
      <c r="D24" s="68" t="s">
        <v>129</v>
      </c>
      <c r="E24" s="463">
        <f t="shared" si="0"/>
        <v>36</v>
      </c>
      <c r="F24" s="155"/>
      <c r="G24" s="155">
        <v>34</v>
      </c>
      <c r="H24" s="155">
        <v>2</v>
      </c>
      <c r="I24" s="381"/>
      <c r="J24" s="157">
        <f t="shared" si="1"/>
        <v>1</v>
      </c>
      <c r="K24" s="157">
        <f t="shared" si="2"/>
        <v>0</v>
      </c>
    </row>
    <row r="25" spans="1:11" x14ac:dyDescent="0.2">
      <c r="A25" s="462">
        <v>19</v>
      </c>
      <c r="B25" s="394"/>
      <c r="C25" s="396">
        <v>1</v>
      </c>
      <c r="D25" s="158" t="s">
        <v>144</v>
      </c>
      <c r="E25" s="463">
        <f t="shared" si="0"/>
        <v>36</v>
      </c>
      <c r="F25" s="155">
        <v>24</v>
      </c>
      <c r="G25" s="155">
        <v>12</v>
      </c>
      <c r="H25" s="155"/>
      <c r="I25" s="381"/>
      <c r="J25" s="157">
        <f t="shared" si="1"/>
        <v>0</v>
      </c>
      <c r="K25" s="157">
        <f t="shared" si="2"/>
        <v>0</v>
      </c>
    </row>
    <row r="26" spans="1:11" x14ac:dyDescent="0.2">
      <c r="A26" s="462">
        <v>20</v>
      </c>
      <c r="B26" s="394"/>
      <c r="C26" s="396"/>
      <c r="D26" s="68" t="s">
        <v>152</v>
      </c>
      <c r="E26" s="463">
        <f t="shared" si="0"/>
        <v>35</v>
      </c>
      <c r="F26" s="155"/>
      <c r="G26" s="155">
        <v>16</v>
      </c>
      <c r="H26" s="155">
        <v>19</v>
      </c>
      <c r="I26" s="381"/>
      <c r="J26" s="157">
        <f t="shared" si="1"/>
        <v>0</v>
      </c>
      <c r="K26" s="157">
        <f t="shared" si="2"/>
        <v>0</v>
      </c>
    </row>
    <row r="27" spans="1:11" x14ac:dyDescent="0.2">
      <c r="A27" s="462">
        <v>21</v>
      </c>
      <c r="B27" s="394"/>
      <c r="C27" s="396"/>
      <c r="D27" s="68" t="s">
        <v>138</v>
      </c>
      <c r="E27" s="463">
        <f t="shared" si="0"/>
        <v>34</v>
      </c>
      <c r="F27" s="155">
        <v>34</v>
      </c>
      <c r="G27" s="155"/>
      <c r="H27" s="155"/>
      <c r="I27" s="381"/>
      <c r="J27" s="157">
        <f t="shared" si="1"/>
        <v>1</v>
      </c>
      <c r="K27" s="157">
        <f t="shared" si="2"/>
        <v>0</v>
      </c>
    </row>
    <row r="28" spans="1:11" x14ac:dyDescent="0.2">
      <c r="A28" s="462">
        <v>22</v>
      </c>
      <c r="B28" s="394"/>
      <c r="C28" s="396"/>
      <c r="D28" s="68" t="s">
        <v>149</v>
      </c>
      <c r="E28" s="463">
        <f t="shared" si="0"/>
        <v>29</v>
      </c>
      <c r="F28" s="155"/>
      <c r="G28" s="155">
        <v>10</v>
      </c>
      <c r="H28" s="155">
        <v>19</v>
      </c>
      <c r="I28" s="381"/>
      <c r="J28" s="157">
        <f t="shared" si="1"/>
        <v>0</v>
      </c>
      <c r="K28" s="157">
        <f t="shared" si="2"/>
        <v>0</v>
      </c>
    </row>
    <row r="29" spans="1:11" x14ac:dyDescent="0.2">
      <c r="A29" s="462">
        <v>23</v>
      </c>
      <c r="B29" s="394"/>
      <c r="C29" s="396"/>
      <c r="D29" s="68" t="s">
        <v>150</v>
      </c>
      <c r="E29" s="463">
        <f t="shared" si="0"/>
        <v>28</v>
      </c>
      <c r="F29" s="155"/>
      <c r="G29" s="155">
        <v>24</v>
      </c>
      <c r="H29" s="155">
        <v>4</v>
      </c>
      <c r="I29" s="381"/>
      <c r="J29" s="157">
        <f t="shared" si="1"/>
        <v>0</v>
      </c>
      <c r="K29" s="157">
        <f t="shared" si="2"/>
        <v>0</v>
      </c>
    </row>
    <row r="30" spans="1:11" x14ac:dyDescent="0.2">
      <c r="A30" s="462">
        <v>24</v>
      </c>
      <c r="B30" s="394">
        <v>2</v>
      </c>
      <c r="C30" s="396"/>
      <c r="D30" s="73" t="s">
        <v>168</v>
      </c>
      <c r="E30" s="463">
        <f t="shared" si="0"/>
        <v>27</v>
      </c>
      <c r="F30" s="155">
        <v>26</v>
      </c>
      <c r="G30" s="155"/>
      <c r="H30" s="155">
        <v>1</v>
      </c>
      <c r="I30" s="381"/>
      <c r="J30" s="157">
        <f t="shared" si="1"/>
        <v>0</v>
      </c>
      <c r="K30" s="157">
        <f t="shared" si="2"/>
        <v>0</v>
      </c>
    </row>
    <row r="31" spans="1:11" x14ac:dyDescent="0.2">
      <c r="A31" s="462">
        <v>25</v>
      </c>
      <c r="B31" s="394"/>
      <c r="C31" s="396"/>
      <c r="D31" s="68" t="s">
        <v>162</v>
      </c>
      <c r="E31" s="463">
        <f t="shared" si="0"/>
        <v>26</v>
      </c>
      <c r="F31" s="155">
        <v>26</v>
      </c>
      <c r="G31" s="155"/>
      <c r="H31" s="155"/>
      <c r="I31" s="381"/>
      <c r="J31" s="157">
        <f t="shared" si="1"/>
        <v>0</v>
      </c>
      <c r="K31" s="157">
        <f t="shared" si="2"/>
        <v>0</v>
      </c>
    </row>
    <row r="32" spans="1:11" x14ac:dyDescent="0.2">
      <c r="A32" s="462">
        <v>26</v>
      </c>
      <c r="B32" s="394"/>
      <c r="C32" s="396"/>
      <c r="D32" s="68" t="s">
        <v>161</v>
      </c>
      <c r="E32" s="463">
        <f t="shared" si="0"/>
        <v>24</v>
      </c>
      <c r="F32" s="155"/>
      <c r="G32" s="155">
        <v>24</v>
      </c>
      <c r="H32" s="155"/>
      <c r="I32" s="381"/>
      <c r="J32" s="157">
        <f t="shared" si="1"/>
        <v>0</v>
      </c>
      <c r="K32" s="157">
        <f t="shared" si="2"/>
        <v>0</v>
      </c>
    </row>
    <row r="33" spans="1:11" x14ac:dyDescent="0.2">
      <c r="A33" s="462">
        <v>27</v>
      </c>
      <c r="B33" s="394"/>
      <c r="C33" s="396"/>
      <c r="D33" s="77" t="s">
        <v>153</v>
      </c>
      <c r="E33" s="463">
        <f t="shared" si="0"/>
        <v>23</v>
      </c>
      <c r="F33" s="155">
        <v>22</v>
      </c>
      <c r="G33" s="155"/>
      <c r="H33" s="155">
        <v>1</v>
      </c>
      <c r="I33" s="381"/>
      <c r="J33" s="157">
        <f t="shared" si="1"/>
        <v>0</v>
      </c>
      <c r="K33" s="157">
        <f t="shared" si="2"/>
        <v>0</v>
      </c>
    </row>
    <row r="34" spans="1:11" x14ac:dyDescent="0.2">
      <c r="A34" s="462">
        <v>28</v>
      </c>
      <c r="B34" s="394">
        <v>3</v>
      </c>
      <c r="C34" s="396"/>
      <c r="D34" s="73" t="s">
        <v>155</v>
      </c>
      <c r="E34" s="463">
        <f t="shared" si="0"/>
        <v>22</v>
      </c>
      <c r="F34" s="155">
        <v>22</v>
      </c>
      <c r="G34" s="155"/>
      <c r="H34" s="155"/>
      <c r="I34" s="381"/>
      <c r="J34" s="157">
        <f t="shared" si="1"/>
        <v>0</v>
      </c>
      <c r="K34" s="157">
        <f t="shared" si="2"/>
        <v>0</v>
      </c>
    </row>
    <row r="35" spans="1:11" x14ac:dyDescent="0.2">
      <c r="A35" s="462">
        <v>29</v>
      </c>
      <c r="B35" s="394"/>
      <c r="C35" s="396"/>
      <c r="D35" s="68" t="s">
        <v>175</v>
      </c>
      <c r="E35" s="463">
        <f t="shared" si="0"/>
        <v>20</v>
      </c>
      <c r="F35" s="155">
        <v>20</v>
      </c>
      <c r="G35" s="155"/>
      <c r="H35" s="155"/>
      <c r="I35" s="381"/>
      <c r="J35" s="157">
        <f t="shared" si="1"/>
        <v>0</v>
      </c>
      <c r="K35" s="157">
        <f t="shared" si="2"/>
        <v>0</v>
      </c>
    </row>
    <row r="36" spans="1:11" x14ac:dyDescent="0.2">
      <c r="A36" s="462">
        <v>30</v>
      </c>
      <c r="B36" s="394"/>
      <c r="C36" s="396">
        <v>2</v>
      </c>
      <c r="D36" s="158" t="s">
        <v>164</v>
      </c>
      <c r="E36" s="463">
        <f t="shared" si="0"/>
        <v>18</v>
      </c>
      <c r="F36" s="155">
        <v>18</v>
      </c>
      <c r="G36" s="155"/>
      <c r="H36" s="155"/>
      <c r="I36" s="381"/>
      <c r="J36" s="157">
        <f t="shared" si="1"/>
        <v>0</v>
      </c>
      <c r="K36" s="157">
        <f t="shared" si="2"/>
        <v>0</v>
      </c>
    </row>
    <row r="37" spans="1:11" x14ac:dyDescent="0.2">
      <c r="A37" s="462">
        <v>31</v>
      </c>
      <c r="B37" s="394"/>
      <c r="C37" s="396"/>
      <c r="D37" s="77" t="s">
        <v>148</v>
      </c>
      <c r="E37" s="463">
        <f t="shared" si="0"/>
        <v>17</v>
      </c>
      <c r="F37" s="155"/>
      <c r="G37" s="155">
        <v>16</v>
      </c>
      <c r="H37" s="155">
        <v>1</v>
      </c>
      <c r="I37" s="381"/>
      <c r="J37" s="157">
        <f t="shared" si="1"/>
        <v>0</v>
      </c>
      <c r="K37" s="157">
        <f t="shared" si="2"/>
        <v>0</v>
      </c>
    </row>
    <row r="38" spans="1:11" x14ac:dyDescent="0.2">
      <c r="A38" s="462">
        <v>32</v>
      </c>
      <c r="B38" s="394">
        <v>4</v>
      </c>
      <c r="C38" s="396"/>
      <c r="D38" s="159" t="s">
        <v>158</v>
      </c>
      <c r="E38" s="463">
        <f t="shared" si="0"/>
        <v>1</v>
      </c>
      <c r="F38" s="155"/>
      <c r="G38" s="155"/>
      <c r="H38" s="155">
        <v>1</v>
      </c>
      <c r="I38" s="381"/>
      <c r="J38" s="157">
        <f t="shared" si="1"/>
        <v>0</v>
      </c>
      <c r="K38" s="157">
        <f t="shared" si="2"/>
        <v>0</v>
      </c>
    </row>
    <row r="39" spans="1:11" x14ac:dyDescent="0.2">
      <c r="A39" s="462">
        <v>33</v>
      </c>
      <c r="B39" s="394"/>
      <c r="C39" s="396"/>
      <c r="D39" s="68" t="s">
        <v>189</v>
      </c>
      <c r="E39" s="463">
        <f t="shared" si="0"/>
        <v>1</v>
      </c>
      <c r="F39" s="155"/>
      <c r="G39" s="155"/>
      <c r="H39" s="155">
        <v>1</v>
      </c>
      <c r="I39" s="381"/>
      <c r="J39" s="157">
        <f t="shared" si="1"/>
        <v>0</v>
      </c>
      <c r="K39" s="157">
        <f t="shared" si="2"/>
        <v>0</v>
      </c>
    </row>
    <row r="40" spans="1:11" x14ac:dyDescent="0.2">
      <c r="A40" s="462">
        <v>34</v>
      </c>
      <c r="B40" s="394"/>
      <c r="C40" s="396"/>
      <c r="D40" s="68" t="s">
        <v>151</v>
      </c>
      <c r="E40" s="463">
        <f t="shared" si="0"/>
        <v>1</v>
      </c>
      <c r="F40" s="155"/>
      <c r="G40" s="155"/>
      <c r="H40" s="155">
        <v>1</v>
      </c>
      <c r="I40" s="381"/>
      <c r="J40" s="157">
        <f t="shared" si="1"/>
        <v>0</v>
      </c>
      <c r="K40" s="157">
        <f t="shared" si="2"/>
        <v>0</v>
      </c>
    </row>
    <row r="41" spans="1:11" x14ac:dyDescent="0.2">
      <c r="A41" s="160">
        <f>COUNT(A7:A40)</f>
        <v>34</v>
      </c>
      <c r="B41" s="395">
        <f>COUNT(B7:B40)</f>
        <v>4</v>
      </c>
      <c r="C41" s="398">
        <f>COUNT(C7:C40)</f>
        <v>2</v>
      </c>
      <c r="D41" s="84" t="s">
        <v>193</v>
      </c>
      <c r="E41" s="161"/>
      <c r="F41" s="162">
        <f>COUNTIF(F7:F40,"&gt;=0")</f>
        <v>25</v>
      </c>
      <c r="G41" s="162">
        <f>COUNTIF(G7:G40,"&gt;=0")</f>
        <v>24</v>
      </c>
      <c r="H41" s="162">
        <f>COUNTIF(H7:H40,"&gt;=0")</f>
        <v>25</v>
      </c>
      <c r="I41" s="162"/>
      <c r="J41" s="163">
        <f>SUM(J7:J40)</f>
        <v>18</v>
      </c>
      <c r="K41" s="163">
        <f>SUM(K7:K40)</f>
        <v>6</v>
      </c>
    </row>
    <row r="42" spans="1:11" x14ac:dyDescent="0.2">
      <c r="A42" s="161"/>
      <c r="B42" s="161"/>
      <c r="C42" s="161"/>
      <c r="D42" s="84" t="s">
        <v>194</v>
      </c>
      <c r="E42" s="161"/>
      <c r="F42" s="86">
        <v>8</v>
      </c>
      <c r="G42" s="86">
        <v>12</v>
      </c>
      <c r="H42" s="86"/>
      <c r="I42" s="86"/>
      <c r="J42" s="161"/>
      <c r="K42" s="161"/>
    </row>
    <row r="43" spans="1:11" x14ac:dyDescent="0.2">
      <c r="E43" s="164"/>
    </row>
    <row r="44" spans="1:11" x14ac:dyDescent="0.2">
      <c r="E44" s="164"/>
    </row>
  </sheetData>
  <sheetProtection selectLockedCells="1" selectUnlockedCells="1"/>
  <autoFilter ref="I6:K6"/>
  <mergeCells count="3">
    <mergeCell ref="I4:I5"/>
    <mergeCell ref="J4:J5"/>
    <mergeCell ref="K4:K5"/>
  </mergeCells>
  <conditionalFormatting sqref="F7:I40">
    <cfRule type="cellIs" dxfId="15" priority="4" stopIfTrue="1" operator="equal">
      <formula>30</formula>
    </cfRule>
    <cfRule type="cellIs" dxfId="14" priority="5" stopIfTrue="1" operator="equal">
      <formula>34</formula>
    </cfRule>
    <cfRule type="cellIs" dxfId="13" priority="6" stopIfTrue="1" operator="equal">
      <formula>40</formula>
    </cfRule>
  </conditionalFormatting>
  <conditionalFormatting sqref="J7:J40">
    <cfRule type="top10" dxfId="12" priority="2" stopIfTrue="1" rank="1"/>
  </conditionalFormatting>
  <conditionalFormatting sqref="K7:K40">
    <cfRule type="top10" dxfId="11" priority="3" stopIfTrue="1" rank="1"/>
  </conditionalFormatting>
  <conditionalFormatting sqref="F41:I41">
    <cfRule type="top10" dxfId="10" priority="1" stopIfTrue="1" rank="1"/>
  </conditionalFormatting>
  <pageMargins left="0.78740157480314965" right="0.39370078740157483" top="0.78740157480314965" bottom="0.39370078740157483" header="0.59055118110236227" footer="0"/>
  <pageSetup paperSize="9" firstPageNumber="0" orientation="portrait" horizontalDpi="300" verticalDpi="300" r:id="rId1"/>
  <headerFooter alignWithMargins="0">
    <oddHeader>&amp;R&amp;"Arial,Regular"&amp;9Page &amp;P of &amp;N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6"/>
  <sheetViews>
    <sheetView showGridLines="0" showRowColHeaders="0" workbookViewId="0">
      <pane ySplit="2" topLeftCell="A3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3" style="92" customWidth="1"/>
    <col min="2" max="2" width="43.140625" style="92" bestFit="1" customWidth="1"/>
    <col min="3" max="8" width="5.7109375" style="92" customWidth="1"/>
    <col min="9" max="16384" width="9.140625" style="92"/>
  </cols>
  <sheetData>
    <row r="1" spans="1:8" x14ac:dyDescent="0.2">
      <c r="A1" s="91" t="str">
        <f>UPPER((Kalend!D13)&amp;" - "&amp;(Kalend!C13)&amp;" - "&amp;(Kalend!E13))</f>
        <v>4 - JÕHVI 11. MV - TRIO</v>
      </c>
      <c r="C1" s="418" t="str">
        <f>HYPERLINK("#Kalend!I1","Kalender")</f>
        <v>Kalender</v>
      </c>
      <c r="D1" s="93"/>
      <c r="E1" s="418" t="str">
        <f>HYPERLINK("#Reit!I1","Reiting")</f>
        <v>Reiting</v>
      </c>
    </row>
    <row r="2" spans="1:8" x14ac:dyDescent="0.2">
      <c r="A2" s="93" t="str">
        <f>"Toimumisaeg: "&amp;(Kalend!A13)&amp;" kell "&amp;(Kalend!B13)</f>
        <v>Toimumisaeg: T, 11.06.2013 kell 0,75</v>
      </c>
    </row>
    <row r="3" spans="1:8" x14ac:dyDescent="0.2">
      <c r="A3" s="93" t="str">
        <f>"Toimumiskoht: "&amp;(Kalend!F13)</f>
        <v>Toimumiskoht: Jõhvi, Neptun</v>
      </c>
    </row>
    <row r="4" spans="1:8" x14ac:dyDescent="0.2">
      <c r="A4" s="93" t="str">
        <f>"Korraldaja: "&amp;(Kalend!G13)</f>
        <v>Korraldaja: LTK Üks-Teist, Tõnu Kapper</v>
      </c>
    </row>
    <row r="6" spans="1:8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>
        <v>4</v>
      </c>
      <c r="G6" s="96" t="s">
        <v>208</v>
      </c>
      <c r="H6" s="96" t="s">
        <v>122</v>
      </c>
    </row>
    <row r="7" spans="1:8" x14ac:dyDescent="0.2">
      <c r="A7" s="94">
        <v>1</v>
      </c>
      <c r="B7" s="95" t="s">
        <v>225</v>
      </c>
      <c r="C7" s="97"/>
      <c r="D7" s="98">
        <v>8</v>
      </c>
      <c r="E7" s="98">
        <v>13</v>
      </c>
      <c r="F7" s="98">
        <v>13</v>
      </c>
      <c r="G7" s="99" t="s">
        <v>213</v>
      </c>
      <c r="H7" s="98" t="s">
        <v>214</v>
      </c>
    </row>
    <row r="8" spans="1:8" x14ac:dyDescent="0.2">
      <c r="A8" s="94">
        <v>2</v>
      </c>
      <c r="B8" s="95" t="s">
        <v>209</v>
      </c>
      <c r="C8" s="98">
        <v>13</v>
      </c>
      <c r="D8" s="97"/>
      <c r="E8" s="98">
        <v>5</v>
      </c>
      <c r="F8" s="98">
        <v>13</v>
      </c>
      <c r="G8" s="99" t="s">
        <v>213</v>
      </c>
      <c r="H8" s="98" t="s">
        <v>218</v>
      </c>
    </row>
    <row r="9" spans="1:8" x14ac:dyDescent="0.2">
      <c r="A9" s="94">
        <v>3</v>
      </c>
      <c r="B9" s="95" t="s">
        <v>324</v>
      </c>
      <c r="C9" s="98">
        <v>2</v>
      </c>
      <c r="D9" s="98">
        <v>13</v>
      </c>
      <c r="E9" s="97"/>
      <c r="F9" s="98">
        <v>13</v>
      </c>
      <c r="G9" s="99" t="s">
        <v>213</v>
      </c>
      <c r="H9" s="98" t="s">
        <v>216</v>
      </c>
    </row>
    <row r="10" spans="1:8" x14ac:dyDescent="0.2">
      <c r="A10" s="94">
        <v>4</v>
      </c>
      <c r="B10" s="95" t="s">
        <v>222</v>
      </c>
      <c r="C10" s="98">
        <v>2</v>
      </c>
      <c r="D10" s="98">
        <v>12</v>
      </c>
      <c r="E10" s="98">
        <v>7</v>
      </c>
      <c r="F10" s="97"/>
      <c r="G10" s="99" t="s">
        <v>223</v>
      </c>
      <c r="H10" s="98" t="s">
        <v>211</v>
      </c>
    </row>
    <row r="11" spans="1:8" x14ac:dyDescent="0.2">
      <c r="A11" s="91"/>
      <c r="C11" s="101"/>
      <c r="D11" s="101"/>
      <c r="E11" s="101"/>
      <c r="F11" s="101"/>
      <c r="G11" s="102"/>
      <c r="H11" s="101"/>
    </row>
    <row r="12" spans="1:8" x14ac:dyDescent="0.2">
      <c r="A12" s="94" t="s">
        <v>219</v>
      </c>
      <c r="B12" s="94"/>
      <c r="C12" s="96">
        <v>1</v>
      </c>
      <c r="D12" s="96">
        <v>2</v>
      </c>
      <c r="E12" s="96">
        <v>3</v>
      </c>
      <c r="F12" s="96">
        <v>4</v>
      </c>
      <c r="G12" s="96" t="s">
        <v>208</v>
      </c>
      <c r="H12" s="96" t="s">
        <v>122</v>
      </c>
    </row>
    <row r="13" spans="1:8" x14ac:dyDescent="0.2">
      <c r="A13" s="94">
        <v>1</v>
      </c>
      <c r="B13" s="95" t="s">
        <v>220</v>
      </c>
      <c r="C13" s="97"/>
      <c r="D13" s="98">
        <v>9</v>
      </c>
      <c r="E13" s="98">
        <v>13</v>
      </c>
      <c r="F13" s="98"/>
      <c r="G13" s="99" t="s">
        <v>267</v>
      </c>
      <c r="H13" s="98" t="s">
        <v>216</v>
      </c>
    </row>
    <row r="14" spans="1:8" x14ac:dyDescent="0.2">
      <c r="A14" s="94">
        <v>2</v>
      </c>
      <c r="B14" s="95" t="s">
        <v>325</v>
      </c>
      <c r="C14" s="98">
        <v>13</v>
      </c>
      <c r="D14" s="97"/>
      <c r="E14" s="98">
        <v>13</v>
      </c>
      <c r="F14" s="98"/>
      <c r="G14" s="99" t="s">
        <v>265</v>
      </c>
      <c r="H14" s="98" t="s">
        <v>214</v>
      </c>
    </row>
    <row r="15" spans="1:8" x14ac:dyDescent="0.2">
      <c r="A15" s="94">
        <v>3</v>
      </c>
      <c r="B15" s="95" t="s">
        <v>326</v>
      </c>
      <c r="C15" s="98">
        <v>3</v>
      </c>
      <c r="D15" s="104">
        <v>3</v>
      </c>
      <c r="E15" s="97"/>
      <c r="F15" s="98"/>
      <c r="G15" s="99" t="s">
        <v>264</v>
      </c>
      <c r="H15" s="104" t="s">
        <v>218</v>
      </c>
    </row>
    <row r="16" spans="1:8" x14ac:dyDescent="0.2">
      <c r="A16" s="94">
        <v>4</v>
      </c>
      <c r="B16" s="95"/>
      <c r="C16" s="98"/>
      <c r="D16" s="98"/>
      <c r="E16" s="98"/>
      <c r="F16" s="97"/>
      <c r="G16" s="99"/>
      <c r="H16" s="98"/>
    </row>
    <row r="17" spans="1:8" x14ac:dyDescent="0.2">
      <c r="A17" s="91"/>
      <c r="C17" s="101"/>
      <c r="D17" s="101"/>
      <c r="E17" s="101"/>
      <c r="F17" s="101"/>
      <c r="G17" s="102"/>
      <c r="H17" s="101"/>
    </row>
    <row r="18" spans="1:8" x14ac:dyDescent="0.2">
      <c r="A18" s="94" t="s">
        <v>258</v>
      </c>
      <c r="B18" s="94"/>
      <c r="C18" s="96">
        <v>1</v>
      </c>
      <c r="D18" s="96">
        <v>2</v>
      </c>
      <c r="E18" s="96">
        <v>3</v>
      </c>
      <c r="F18" s="96">
        <v>4</v>
      </c>
      <c r="G18" s="96" t="s">
        <v>208</v>
      </c>
      <c r="H18" s="96" t="s">
        <v>122</v>
      </c>
    </row>
    <row r="19" spans="1:8" x14ac:dyDescent="0.2">
      <c r="A19" s="94">
        <v>1</v>
      </c>
      <c r="B19" s="95" t="s">
        <v>215</v>
      </c>
      <c r="C19" s="97"/>
      <c r="D19" s="98">
        <v>13</v>
      </c>
      <c r="E19" s="98">
        <v>4</v>
      </c>
      <c r="F19" s="98"/>
      <c r="G19" s="99" t="s">
        <v>267</v>
      </c>
      <c r="H19" s="98" t="s">
        <v>214</v>
      </c>
    </row>
    <row r="20" spans="1:8" x14ac:dyDescent="0.2">
      <c r="A20" s="94">
        <v>2</v>
      </c>
      <c r="B20" s="95" t="s">
        <v>327</v>
      </c>
      <c r="C20" s="98">
        <v>3</v>
      </c>
      <c r="D20" s="97"/>
      <c r="E20" s="98">
        <v>13</v>
      </c>
      <c r="F20" s="98"/>
      <c r="G20" s="99" t="s">
        <v>267</v>
      </c>
      <c r="H20" s="98" t="s">
        <v>216</v>
      </c>
    </row>
    <row r="21" spans="1:8" x14ac:dyDescent="0.2">
      <c r="A21" s="94">
        <v>3</v>
      </c>
      <c r="B21" s="95" t="s">
        <v>328</v>
      </c>
      <c r="C21" s="98">
        <v>13</v>
      </c>
      <c r="D21" s="104">
        <v>3</v>
      </c>
      <c r="E21" s="97"/>
      <c r="F21" s="98"/>
      <c r="G21" s="99" t="s">
        <v>267</v>
      </c>
      <c r="H21" s="104" t="s">
        <v>218</v>
      </c>
    </row>
    <row r="22" spans="1:8" x14ac:dyDescent="0.2">
      <c r="A22" s="94">
        <v>4</v>
      </c>
      <c r="B22" s="95"/>
      <c r="C22" s="98"/>
      <c r="D22" s="98"/>
      <c r="E22" s="98"/>
      <c r="F22" s="97"/>
      <c r="G22" s="99"/>
      <c r="H22" s="98"/>
    </row>
    <row r="23" spans="1:8" x14ac:dyDescent="0.2">
      <c r="A23" s="105"/>
      <c r="B23" s="103"/>
      <c r="C23" s="106"/>
      <c r="D23" s="107"/>
      <c r="E23" s="106"/>
      <c r="F23" s="108"/>
      <c r="G23" s="100"/>
      <c r="H23" s="106"/>
    </row>
    <row r="24" spans="1:8" x14ac:dyDescent="0.2">
      <c r="A24" s="105"/>
      <c r="B24" s="109" t="s">
        <v>226</v>
      </c>
      <c r="C24" s="100" t="s">
        <v>227</v>
      </c>
      <c r="D24" s="100" t="s">
        <v>228</v>
      </c>
      <c r="F24" s="108"/>
      <c r="G24" s="100"/>
      <c r="H24" s="106"/>
    </row>
    <row r="25" spans="1:8" x14ac:dyDescent="0.2">
      <c r="A25" s="105"/>
      <c r="B25" s="109" t="s">
        <v>229</v>
      </c>
      <c r="C25" s="100" t="s">
        <v>230</v>
      </c>
      <c r="D25" s="100" t="s">
        <v>231</v>
      </c>
      <c r="F25" s="108"/>
      <c r="G25" s="100"/>
      <c r="H25" s="106"/>
    </row>
    <row r="26" spans="1:8" x14ac:dyDescent="0.2">
      <c r="A26" s="105"/>
      <c r="B26" s="109" t="s">
        <v>232</v>
      </c>
      <c r="C26" s="100" t="s">
        <v>210</v>
      </c>
      <c r="D26" s="100" t="s">
        <v>233</v>
      </c>
      <c r="F26" s="108"/>
      <c r="G26" s="100"/>
      <c r="H26" s="106"/>
    </row>
    <row r="28" spans="1:8" x14ac:dyDescent="0.2">
      <c r="A28" s="468" t="s">
        <v>263</v>
      </c>
      <c r="B28" s="469"/>
      <c r="C28" s="96">
        <v>1</v>
      </c>
      <c r="D28" s="96">
        <v>2</v>
      </c>
      <c r="E28" s="96">
        <v>3</v>
      </c>
      <c r="F28" s="96" t="s">
        <v>208</v>
      </c>
      <c r="G28" s="96" t="s">
        <v>122</v>
      </c>
    </row>
    <row r="29" spans="1:8" x14ac:dyDescent="0.2">
      <c r="A29" s="94">
        <v>1</v>
      </c>
      <c r="B29" s="95" t="s">
        <v>215</v>
      </c>
      <c r="C29" s="97"/>
      <c r="D29" s="98">
        <v>9</v>
      </c>
      <c r="E29" s="98">
        <v>11</v>
      </c>
      <c r="F29" s="99" t="s">
        <v>264</v>
      </c>
      <c r="G29" s="96" t="s">
        <v>218</v>
      </c>
    </row>
    <row r="30" spans="1:8" x14ac:dyDescent="0.2">
      <c r="A30" s="94">
        <v>2</v>
      </c>
      <c r="B30" s="95" t="s">
        <v>325</v>
      </c>
      <c r="C30" s="98">
        <v>13</v>
      </c>
      <c r="D30" s="97"/>
      <c r="E30" s="98">
        <v>13</v>
      </c>
      <c r="F30" s="99" t="s">
        <v>265</v>
      </c>
      <c r="G30" s="96" t="s">
        <v>214</v>
      </c>
    </row>
    <row r="31" spans="1:8" x14ac:dyDescent="0.2">
      <c r="A31" s="94">
        <v>3</v>
      </c>
      <c r="B31" s="95" t="s">
        <v>225</v>
      </c>
      <c r="C31" s="98">
        <v>13</v>
      </c>
      <c r="D31" s="98">
        <v>11</v>
      </c>
      <c r="E31" s="97"/>
      <c r="F31" s="99" t="s">
        <v>267</v>
      </c>
      <c r="G31" s="96" t="s">
        <v>216</v>
      </c>
    </row>
    <row r="32" spans="1:8" x14ac:dyDescent="0.2">
      <c r="A32" s="105"/>
      <c r="B32" s="103"/>
      <c r="C32" s="106"/>
      <c r="D32" s="106"/>
      <c r="E32" s="106"/>
      <c r="F32" s="100"/>
    </row>
    <row r="33" spans="1:7" x14ac:dyDescent="0.2">
      <c r="A33" s="468" t="s">
        <v>266</v>
      </c>
      <c r="B33" s="469"/>
      <c r="C33" s="96">
        <v>1</v>
      </c>
      <c r="D33" s="96">
        <v>2</v>
      </c>
      <c r="E33" s="96">
        <v>3</v>
      </c>
      <c r="F33" s="96" t="s">
        <v>208</v>
      </c>
      <c r="G33" s="96" t="s">
        <v>122</v>
      </c>
    </row>
    <row r="34" spans="1:7" x14ac:dyDescent="0.2">
      <c r="A34" s="94">
        <v>1</v>
      </c>
      <c r="B34" s="95" t="s">
        <v>327</v>
      </c>
      <c r="C34" s="97"/>
      <c r="D34" s="98">
        <v>3</v>
      </c>
      <c r="E34" s="98">
        <v>13</v>
      </c>
      <c r="F34" s="99" t="s">
        <v>267</v>
      </c>
      <c r="G34" s="96">
        <v>5</v>
      </c>
    </row>
    <row r="35" spans="1:7" x14ac:dyDescent="0.2">
      <c r="A35" s="94">
        <v>2</v>
      </c>
      <c r="B35" s="95" t="s">
        <v>220</v>
      </c>
      <c r="C35" s="98">
        <v>13</v>
      </c>
      <c r="D35" s="97"/>
      <c r="E35" s="98">
        <v>13</v>
      </c>
      <c r="F35" s="99" t="s">
        <v>265</v>
      </c>
      <c r="G35" s="96">
        <v>4</v>
      </c>
    </row>
    <row r="36" spans="1:7" x14ac:dyDescent="0.2">
      <c r="A36" s="94">
        <v>3</v>
      </c>
      <c r="B36" s="95" t="s">
        <v>324</v>
      </c>
      <c r="C36" s="98">
        <v>3</v>
      </c>
      <c r="D36" s="98">
        <v>8</v>
      </c>
      <c r="E36" s="97"/>
      <c r="F36" s="99" t="s">
        <v>264</v>
      </c>
      <c r="G36" s="96">
        <v>6</v>
      </c>
    </row>
    <row r="37" spans="1:7" x14ac:dyDescent="0.2">
      <c r="A37" s="105"/>
      <c r="B37" s="103"/>
      <c r="C37" s="106"/>
      <c r="D37" s="106"/>
      <c r="E37" s="106"/>
      <c r="F37" s="100"/>
    </row>
    <row r="38" spans="1:7" x14ac:dyDescent="0.2">
      <c r="A38" s="468" t="s">
        <v>268</v>
      </c>
      <c r="B38" s="469"/>
      <c r="C38" s="96">
        <v>1</v>
      </c>
      <c r="D38" s="96">
        <v>2</v>
      </c>
      <c r="E38" s="96">
        <v>3</v>
      </c>
      <c r="F38" s="96" t="s">
        <v>208</v>
      </c>
      <c r="G38" s="96" t="s">
        <v>122</v>
      </c>
    </row>
    <row r="39" spans="1:7" x14ac:dyDescent="0.2">
      <c r="A39" s="94">
        <v>1</v>
      </c>
      <c r="B39" s="95" t="s">
        <v>326</v>
      </c>
      <c r="C39" s="97"/>
      <c r="D39" s="98">
        <v>5</v>
      </c>
      <c r="E39" s="98">
        <v>13</v>
      </c>
      <c r="F39" s="99" t="s">
        <v>267</v>
      </c>
      <c r="G39" s="96">
        <v>8</v>
      </c>
    </row>
    <row r="40" spans="1:7" x14ac:dyDescent="0.2">
      <c r="A40" s="94">
        <v>2</v>
      </c>
      <c r="B40" s="95" t="s">
        <v>209</v>
      </c>
      <c r="C40" s="98">
        <v>13</v>
      </c>
      <c r="D40" s="97"/>
      <c r="E40" s="98">
        <v>6</v>
      </c>
      <c r="F40" s="99" t="s">
        <v>267</v>
      </c>
      <c r="G40" s="96">
        <v>7</v>
      </c>
    </row>
    <row r="41" spans="1:7" x14ac:dyDescent="0.2">
      <c r="A41" s="94">
        <v>3</v>
      </c>
      <c r="B41" s="95" t="s">
        <v>328</v>
      </c>
      <c r="C41" s="98">
        <v>4</v>
      </c>
      <c r="D41" s="98">
        <v>13</v>
      </c>
      <c r="E41" s="97"/>
      <c r="F41" s="99" t="s">
        <v>267</v>
      </c>
      <c r="G41" s="96">
        <v>9</v>
      </c>
    </row>
    <row r="43" spans="1:7" x14ac:dyDescent="0.2">
      <c r="B43" s="109" t="s">
        <v>226</v>
      </c>
      <c r="C43" s="102" t="s">
        <v>228</v>
      </c>
    </row>
    <row r="44" spans="1:7" x14ac:dyDescent="0.2">
      <c r="B44" s="109" t="s">
        <v>229</v>
      </c>
      <c r="C44" s="102" t="s">
        <v>230</v>
      </c>
    </row>
    <row r="45" spans="1:7" x14ac:dyDescent="0.2">
      <c r="B45" s="109" t="s">
        <v>232</v>
      </c>
      <c r="C45" s="102" t="s">
        <v>210</v>
      </c>
    </row>
    <row r="47" spans="1:7" x14ac:dyDescent="0.2">
      <c r="A47" s="94">
        <v>1</v>
      </c>
      <c r="B47" s="419" t="s">
        <v>325</v>
      </c>
    </row>
    <row r="48" spans="1:7" x14ac:dyDescent="0.2">
      <c r="A48" s="94">
        <v>2</v>
      </c>
      <c r="B48" s="420" t="s">
        <v>225</v>
      </c>
    </row>
    <row r="49" spans="1:2" x14ac:dyDescent="0.2">
      <c r="A49" s="94">
        <v>3</v>
      </c>
      <c r="B49" s="421" t="s">
        <v>215</v>
      </c>
    </row>
    <row r="50" spans="1:2" x14ac:dyDescent="0.2">
      <c r="A50" s="94">
        <v>4</v>
      </c>
      <c r="B50" s="95" t="s">
        <v>220</v>
      </c>
    </row>
    <row r="51" spans="1:2" x14ac:dyDescent="0.2">
      <c r="A51" s="94">
        <v>5</v>
      </c>
      <c r="B51" s="95" t="s">
        <v>327</v>
      </c>
    </row>
    <row r="52" spans="1:2" x14ac:dyDescent="0.2">
      <c r="A52" s="94">
        <v>6</v>
      </c>
      <c r="B52" s="95" t="s">
        <v>324</v>
      </c>
    </row>
    <row r="53" spans="1:2" x14ac:dyDescent="0.2">
      <c r="A53" s="94">
        <v>7</v>
      </c>
      <c r="B53" s="95" t="s">
        <v>209</v>
      </c>
    </row>
    <row r="54" spans="1:2" x14ac:dyDescent="0.2">
      <c r="A54" s="94">
        <v>8</v>
      </c>
      <c r="B54" s="95" t="s">
        <v>326</v>
      </c>
    </row>
    <row r="55" spans="1:2" x14ac:dyDescent="0.2">
      <c r="A55" s="94">
        <v>9</v>
      </c>
      <c r="B55" s="95" t="s">
        <v>328</v>
      </c>
    </row>
    <row r="56" spans="1:2" x14ac:dyDescent="0.2">
      <c r="A56" s="94">
        <v>10</v>
      </c>
      <c r="B56" s="95" t="s">
        <v>222</v>
      </c>
    </row>
  </sheetData>
  <conditionalFormatting sqref="C7:F41">
    <cfRule type="cellIs" dxfId="9" priority="1" stopIfTrue="1" operator="equal">
      <formula>13</formula>
    </cfRule>
  </conditionalFormatting>
  <hyperlinks>
    <hyperlink ref="C1" location="Kalender!G1" display="Kalender"/>
    <hyperlink ref="E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&amp;R&amp;"Arial,Regular"&amp;9Page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2"/>
  <sheetViews>
    <sheetView showGridLines="0" showRowColHeaders="0" workbookViewId="0">
      <pane ySplit="2" topLeftCell="A3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3" style="92" customWidth="1"/>
    <col min="2" max="2" width="53.7109375" style="92" customWidth="1"/>
    <col min="3" max="7" width="4.7109375" style="92" customWidth="1"/>
    <col min="8" max="16384" width="9.140625" style="92"/>
  </cols>
  <sheetData>
    <row r="1" spans="1:7" x14ac:dyDescent="0.2">
      <c r="A1" s="91" t="str">
        <f>UPPER((Kalend!D14)&amp;" - "&amp;(Kalend!C14)&amp;" - "&amp;(Kalend!E14))</f>
        <v>5 - K-NÕMME 12. MV - TRIO</v>
      </c>
      <c r="C1" s="418" t="str">
        <f>HYPERLINK("#Kalend!I1","Kalender")</f>
        <v>Kalender</v>
      </c>
      <c r="D1" s="93"/>
      <c r="E1" s="418" t="str">
        <f>HYPERLINK("#Reit!I1","Reiting")</f>
        <v>Reiting</v>
      </c>
    </row>
    <row r="2" spans="1:7" x14ac:dyDescent="0.2">
      <c r="A2" s="93" t="str">
        <f>"Toimumisaeg: "&amp;(Kalend!A14)&amp;" kell "&amp;(Kalend!B14)</f>
        <v>Toimumisaeg: P, 16.06.2013 kell 11:00</v>
      </c>
    </row>
    <row r="3" spans="1:7" x14ac:dyDescent="0.2">
      <c r="A3" s="93" t="str">
        <f>"Toimumiskoht: "&amp;(Kalend!F14)</f>
        <v>Toimumiskoht: K-Nõmme Kaevanduspark</v>
      </c>
    </row>
    <row r="4" spans="1:7" x14ac:dyDescent="0.2">
      <c r="A4" s="93" t="str">
        <f>"Korraldaja: "&amp;(Kalend!G14)</f>
        <v>Korraldaja: K-Nõmme SK</v>
      </c>
    </row>
    <row r="6" spans="1:7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 t="s">
        <v>208</v>
      </c>
      <c r="G6" s="96" t="s">
        <v>122</v>
      </c>
    </row>
    <row r="7" spans="1:7" x14ac:dyDescent="0.2">
      <c r="A7" s="94">
        <v>1</v>
      </c>
      <c r="B7" s="95" t="s">
        <v>225</v>
      </c>
      <c r="C7" s="97"/>
      <c r="D7" s="98">
        <v>13</v>
      </c>
      <c r="E7" s="98">
        <v>6</v>
      </c>
      <c r="F7" s="99" t="s">
        <v>329</v>
      </c>
      <c r="G7" s="98" t="s">
        <v>216</v>
      </c>
    </row>
    <row r="8" spans="1:7" x14ac:dyDescent="0.2">
      <c r="A8" s="94">
        <v>2</v>
      </c>
      <c r="B8" s="95" t="s">
        <v>209</v>
      </c>
      <c r="C8" s="98">
        <v>5</v>
      </c>
      <c r="D8" s="97"/>
      <c r="E8" s="98">
        <v>1</v>
      </c>
      <c r="F8" s="99" t="s">
        <v>264</v>
      </c>
      <c r="G8" s="98" t="s">
        <v>218</v>
      </c>
    </row>
    <row r="9" spans="1:7" x14ac:dyDescent="0.2">
      <c r="A9" s="94">
        <v>3</v>
      </c>
      <c r="B9" s="95" t="s">
        <v>328</v>
      </c>
      <c r="C9" s="98">
        <v>13</v>
      </c>
      <c r="D9" s="98">
        <v>13</v>
      </c>
      <c r="E9" s="97"/>
      <c r="F9" s="99" t="s">
        <v>265</v>
      </c>
      <c r="G9" s="98" t="s">
        <v>214</v>
      </c>
    </row>
    <row r="10" spans="1:7" x14ac:dyDescent="0.2">
      <c r="A10" s="91"/>
      <c r="C10" s="101"/>
      <c r="D10" s="101"/>
      <c r="E10" s="101"/>
      <c r="F10" s="102"/>
      <c r="G10" s="101"/>
    </row>
    <row r="11" spans="1:7" x14ac:dyDescent="0.2">
      <c r="A11" s="94" t="s">
        <v>219</v>
      </c>
      <c r="B11" s="94"/>
      <c r="C11" s="96">
        <v>1</v>
      </c>
      <c r="D11" s="96">
        <v>2</v>
      </c>
      <c r="E11" s="96">
        <v>3</v>
      </c>
      <c r="F11" s="96" t="s">
        <v>208</v>
      </c>
      <c r="G11" s="96" t="s">
        <v>122</v>
      </c>
    </row>
    <row r="12" spans="1:7" x14ac:dyDescent="0.2">
      <c r="A12" s="94">
        <v>1</v>
      </c>
      <c r="B12" s="95" t="s">
        <v>220</v>
      </c>
      <c r="C12" s="97"/>
      <c r="D12" s="98">
        <v>13</v>
      </c>
      <c r="E12" s="98">
        <v>13</v>
      </c>
      <c r="F12" s="99" t="s">
        <v>265</v>
      </c>
      <c r="G12" s="98" t="s">
        <v>214</v>
      </c>
    </row>
    <row r="13" spans="1:7" x14ac:dyDescent="0.2">
      <c r="A13" s="94">
        <v>2</v>
      </c>
      <c r="B13" s="95" t="s">
        <v>326</v>
      </c>
      <c r="C13" s="98">
        <v>10</v>
      </c>
      <c r="D13" s="97"/>
      <c r="E13" s="98">
        <v>13</v>
      </c>
      <c r="F13" s="99" t="s">
        <v>267</v>
      </c>
      <c r="G13" s="98" t="s">
        <v>216</v>
      </c>
    </row>
    <row r="14" spans="1:7" x14ac:dyDescent="0.2">
      <c r="A14" s="94">
        <v>3</v>
      </c>
      <c r="B14" s="95" t="s">
        <v>330</v>
      </c>
      <c r="C14" s="98">
        <v>10</v>
      </c>
      <c r="D14" s="104">
        <v>10</v>
      </c>
      <c r="E14" s="97"/>
      <c r="F14" s="99" t="s">
        <v>264</v>
      </c>
      <c r="G14" s="104" t="s">
        <v>218</v>
      </c>
    </row>
    <row r="15" spans="1:7" x14ac:dyDescent="0.2">
      <c r="A15" s="91"/>
      <c r="C15" s="101"/>
      <c r="D15" s="101"/>
      <c r="E15" s="101"/>
      <c r="F15" s="102"/>
      <c r="G15" s="101"/>
    </row>
    <row r="16" spans="1:7" x14ac:dyDescent="0.2">
      <c r="A16" s="94" t="s">
        <v>258</v>
      </c>
      <c r="B16" s="94"/>
      <c r="C16" s="96">
        <v>1</v>
      </c>
      <c r="D16" s="96">
        <v>2</v>
      </c>
      <c r="E16" s="96">
        <v>3</v>
      </c>
      <c r="F16" s="96" t="s">
        <v>208</v>
      </c>
      <c r="G16" s="96" t="s">
        <v>122</v>
      </c>
    </row>
    <row r="17" spans="1:8" x14ac:dyDescent="0.2">
      <c r="A17" s="94">
        <v>1</v>
      </c>
      <c r="B17" s="95" t="s">
        <v>215</v>
      </c>
      <c r="C17" s="97"/>
      <c r="D17" s="98">
        <v>12</v>
      </c>
      <c r="E17" s="98">
        <v>13</v>
      </c>
      <c r="F17" s="99" t="s">
        <v>267</v>
      </c>
      <c r="G17" s="98" t="s">
        <v>216</v>
      </c>
    </row>
    <row r="18" spans="1:8" x14ac:dyDescent="0.2">
      <c r="A18" s="94">
        <v>2</v>
      </c>
      <c r="B18" s="95" t="s">
        <v>222</v>
      </c>
      <c r="C18" s="98">
        <v>13</v>
      </c>
      <c r="D18" s="97"/>
      <c r="E18" s="98">
        <v>9</v>
      </c>
      <c r="F18" s="99" t="s">
        <v>267</v>
      </c>
      <c r="G18" s="98" t="s">
        <v>218</v>
      </c>
    </row>
    <row r="19" spans="1:8" x14ac:dyDescent="0.2">
      <c r="A19" s="94">
        <v>3</v>
      </c>
      <c r="B19" s="95" t="s">
        <v>331</v>
      </c>
      <c r="C19" s="98">
        <v>11</v>
      </c>
      <c r="D19" s="104">
        <v>13</v>
      </c>
      <c r="E19" s="97"/>
      <c r="F19" s="99" t="s">
        <v>267</v>
      </c>
      <c r="G19" s="104" t="s">
        <v>214</v>
      </c>
    </row>
    <row r="20" spans="1:8" x14ac:dyDescent="0.2">
      <c r="A20" s="105"/>
      <c r="B20" s="103"/>
      <c r="C20" s="106"/>
      <c r="D20" s="107"/>
      <c r="E20" s="106"/>
      <c r="F20" s="108"/>
      <c r="G20" s="100"/>
      <c r="H20" s="106"/>
    </row>
    <row r="21" spans="1:8" x14ac:dyDescent="0.2">
      <c r="A21" s="105"/>
      <c r="B21" s="109" t="s">
        <v>226</v>
      </c>
      <c r="C21" s="100" t="s">
        <v>228</v>
      </c>
      <c r="F21" s="108"/>
      <c r="G21" s="100"/>
      <c r="H21" s="106"/>
    </row>
    <row r="22" spans="1:8" x14ac:dyDescent="0.2">
      <c r="A22" s="105"/>
      <c r="B22" s="109" t="s">
        <v>229</v>
      </c>
      <c r="C22" s="100" t="s">
        <v>230</v>
      </c>
      <c r="E22" s="100"/>
      <c r="F22" s="108"/>
      <c r="G22" s="100"/>
      <c r="H22" s="106"/>
    </row>
    <row r="23" spans="1:8" x14ac:dyDescent="0.2">
      <c r="A23" s="105"/>
      <c r="B23" s="109" t="s">
        <v>232</v>
      </c>
      <c r="C23" s="100" t="s">
        <v>210</v>
      </c>
      <c r="E23" s="100"/>
      <c r="F23" s="108"/>
      <c r="G23" s="100"/>
      <c r="H23" s="106"/>
    </row>
    <row r="25" spans="1:8" x14ac:dyDescent="0.2">
      <c r="A25" s="468" t="s">
        <v>263</v>
      </c>
      <c r="B25" s="469"/>
      <c r="C25" s="96">
        <v>1</v>
      </c>
      <c r="D25" s="96">
        <v>2</v>
      </c>
      <c r="E25" s="96">
        <v>3</v>
      </c>
      <c r="F25" s="96" t="s">
        <v>208</v>
      </c>
      <c r="G25" s="96" t="s">
        <v>122</v>
      </c>
    </row>
    <row r="26" spans="1:8" x14ac:dyDescent="0.2">
      <c r="A26" s="94">
        <v>1</v>
      </c>
      <c r="B26" s="95" t="s">
        <v>328</v>
      </c>
      <c r="C26" s="97"/>
      <c r="D26" s="98">
        <v>9</v>
      </c>
      <c r="E26" s="98">
        <v>2</v>
      </c>
      <c r="F26" s="99" t="s">
        <v>264</v>
      </c>
      <c r="G26" s="96" t="s">
        <v>218</v>
      </c>
    </row>
    <row r="27" spans="1:8" x14ac:dyDescent="0.2">
      <c r="A27" s="94">
        <v>2</v>
      </c>
      <c r="B27" s="95" t="s">
        <v>220</v>
      </c>
      <c r="C27" s="98">
        <v>13</v>
      </c>
      <c r="D27" s="97"/>
      <c r="E27" s="98">
        <v>4</v>
      </c>
      <c r="F27" s="99" t="s">
        <v>329</v>
      </c>
      <c r="G27" s="96" t="s">
        <v>216</v>
      </c>
    </row>
    <row r="28" spans="1:8" x14ac:dyDescent="0.2">
      <c r="A28" s="94">
        <v>3</v>
      </c>
      <c r="B28" s="95" t="s">
        <v>331</v>
      </c>
      <c r="C28" s="98">
        <v>13</v>
      </c>
      <c r="D28" s="98">
        <v>13</v>
      </c>
      <c r="E28" s="97"/>
      <c r="F28" s="99" t="s">
        <v>265</v>
      </c>
      <c r="G28" s="96" t="s">
        <v>214</v>
      </c>
    </row>
    <row r="29" spans="1:8" x14ac:dyDescent="0.2">
      <c r="A29" s="105"/>
      <c r="B29" s="103"/>
      <c r="C29" s="106"/>
      <c r="D29" s="106"/>
      <c r="E29" s="106"/>
      <c r="F29" s="100"/>
    </row>
    <row r="30" spans="1:8" x14ac:dyDescent="0.2">
      <c r="A30" s="468" t="s">
        <v>266</v>
      </c>
      <c r="B30" s="469"/>
      <c r="C30" s="96">
        <v>1</v>
      </c>
      <c r="D30" s="96">
        <v>2</v>
      </c>
      <c r="E30" s="96">
        <v>3</v>
      </c>
      <c r="F30" s="96" t="s">
        <v>208</v>
      </c>
      <c r="G30" s="96" t="s">
        <v>122</v>
      </c>
    </row>
    <row r="31" spans="1:8" x14ac:dyDescent="0.2">
      <c r="A31" s="94">
        <v>1</v>
      </c>
      <c r="B31" s="95" t="s">
        <v>225</v>
      </c>
      <c r="C31" s="97"/>
      <c r="D31" s="98">
        <v>13</v>
      </c>
      <c r="E31" s="98">
        <v>13</v>
      </c>
      <c r="F31" s="99" t="s">
        <v>265</v>
      </c>
      <c r="G31" s="96">
        <v>4</v>
      </c>
    </row>
    <row r="32" spans="1:8" x14ac:dyDescent="0.2">
      <c r="A32" s="94">
        <v>2</v>
      </c>
      <c r="B32" s="95" t="s">
        <v>326</v>
      </c>
      <c r="C32" s="98">
        <v>0</v>
      </c>
      <c r="D32" s="97"/>
      <c r="E32" s="98">
        <v>13</v>
      </c>
      <c r="F32" s="99" t="s">
        <v>267</v>
      </c>
      <c r="G32" s="96">
        <v>5</v>
      </c>
    </row>
    <row r="33" spans="1:7" x14ac:dyDescent="0.2">
      <c r="A33" s="94">
        <v>3</v>
      </c>
      <c r="B33" s="95" t="s">
        <v>215</v>
      </c>
      <c r="C33" s="98">
        <v>2</v>
      </c>
      <c r="D33" s="98">
        <v>0</v>
      </c>
      <c r="E33" s="97"/>
      <c r="F33" s="99" t="s">
        <v>264</v>
      </c>
      <c r="G33" s="96">
        <v>6</v>
      </c>
    </row>
    <row r="34" spans="1:7" x14ac:dyDescent="0.2">
      <c r="A34" s="105"/>
      <c r="B34" s="103"/>
      <c r="C34" s="106"/>
      <c r="D34" s="106"/>
      <c r="E34" s="106"/>
      <c r="F34" s="100"/>
    </row>
    <row r="35" spans="1:7" x14ac:dyDescent="0.2">
      <c r="A35" s="468" t="s">
        <v>268</v>
      </c>
      <c r="B35" s="469"/>
      <c r="C35" s="96">
        <v>1</v>
      </c>
      <c r="D35" s="96">
        <v>2</v>
      </c>
      <c r="E35" s="96">
        <v>3</v>
      </c>
      <c r="F35" s="96" t="s">
        <v>208</v>
      </c>
      <c r="G35" s="96" t="s">
        <v>122</v>
      </c>
    </row>
    <row r="36" spans="1:7" x14ac:dyDescent="0.2">
      <c r="A36" s="94">
        <v>1</v>
      </c>
      <c r="B36" s="95" t="s">
        <v>209</v>
      </c>
      <c r="C36" s="97"/>
      <c r="D36" s="98">
        <v>9</v>
      </c>
      <c r="E36" s="98">
        <v>0</v>
      </c>
      <c r="F36" s="99" t="s">
        <v>264</v>
      </c>
      <c r="G36" s="96">
        <v>9</v>
      </c>
    </row>
    <row r="37" spans="1:7" x14ac:dyDescent="0.2">
      <c r="A37" s="94">
        <v>2</v>
      </c>
      <c r="B37" s="95" t="s">
        <v>330</v>
      </c>
      <c r="C37" s="98">
        <v>13</v>
      </c>
      <c r="D37" s="97"/>
      <c r="E37" s="98">
        <v>2</v>
      </c>
      <c r="F37" s="99" t="s">
        <v>329</v>
      </c>
      <c r="G37" s="96">
        <v>8</v>
      </c>
    </row>
    <row r="38" spans="1:7" x14ac:dyDescent="0.2">
      <c r="A38" s="94">
        <v>3</v>
      </c>
      <c r="B38" s="95" t="s">
        <v>222</v>
      </c>
      <c r="C38" s="98">
        <v>13</v>
      </c>
      <c r="D38" s="98">
        <v>13</v>
      </c>
      <c r="E38" s="97"/>
      <c r="F38" s="99" t="s">
        <v>265</v>
      </c>
      <c r="G38" s="96">
        <v>7</v>
      </c>
    </row>
    <row r="40" spans="1:7" x14ac:dyDescent="0.2">
      <c r="B40" s="109" t="s">
        <v>226</v>
      </c>
      <c r="C40" s="102" t="s">
        <v>228</v>
      </c>
    </row>
    <row r="41" spans="1:7" x14ac:dyDescent="0.2">
      <c r="B41" s="109" t="s">
        <v>229</v>
      </c>
      <c r="C41" s="102" t="s">
        <v>230</v>
      </c>
    </row>
    <row r="42" spans="1:7" x14ac:dyDescent="0.2">
      <c r="B42" s="109" t="s">
        <v>232</v>
      </c>
      <c r="C42" s="102" t="s">
        <v>210</v>
      </c>
    </row>
    <row r="44" spans="1:7" x14ac:dyDescent="0.2">
      <c r="A44" s="94">
        <v>1</v>
      </c>
      <c r="B44" s="419" t="s">
        <v>331</v>
      </c>
    </row>
    <row r="45" spans="1:7" x14ac:dyDescent="0.2">
      <c r="A45" s="94">
        <v>2</v>
      </c>
      <c r="B45" s="420" t="s">
        <v>220</v>
      </c>
    </row>
    <row r="46" spans="1:7" x14ac:dyDescent="0.2">
      <c r="A46" s="94">
        <v>3</v>
      </c>
      <c r="B46" s="421" t="s">
        <v>328</v>
      </c>
    </row>
    <row r="47" spans="1:7" x14ac:dyDescent="0.2">
      <c r="A47" s="94">
        <v>4</v>
      </c>
      <c r="B47" s="95" t="s">
        <v>225</v>
      </c>
    </row>
    <row r="48" spans="1:7" x14ac:dyDescent="0.2">
      <c r="A48" s="94">
        <v>5</v>
      </c>
      <c r="B48" s="95" t="s">
        <v>326</v>
      </c>
    </row>
    <row r="49" spans="1:2" x14ac:dyDescent="0.2">
      <c r="A49" s="94">
        <v>6</v>
      </c>
      <c r="B49" s="95" t="s">
        <v>215</v>
      </c>
    </row>
    <row r="50" spans="1:2" x14ac:dyDescent="0.2">
      <c r="A50" s="94">
        <v>7</v>
      </c>
      <c r="B50" s="95" t="s">
        <v>222</v>
      </c>
    </row>
    <row r="51" spans="1:2" x14ac:dyDescent="0.2">
      <c r="A51" s="94">
        <v>8</v>
      </c>
      <c r="B51" s="95" t="s">
        <v>330</v>
      </c>
    </row>
    <row r="52" spans="1:2" x14ac:dyDescent="0.2">
      <c r="A52" s="94">
        <v>9</v>
      </c>
      <c r="B52" s="95" t="s">
        <v>209</v>
      </c>
    </row>
  </sheetData>
  <conditionalFormatting sqref="C7:E38">
    <cfRule type="cellIs" dxfId="8" priority="1" stopIfTrue="1" operator="equal">
      <formula>13</formula>
    </cfRule>
  </conditionalFormatting>
  <hyperlinks>
    <hyperlink ref="C1" location="Kalender!G1" display="Kalender"/>
    <hyperlink ref="E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27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3.140625" style="92" customWidth="1"/>
    <col min="2" max="2" width="34.140625" style="92" bestFit="1" customWidth="1"/>
    <col min="3" max="6" width="14.7109375" style="92" customWidth="1"/>
    <col min="7" max="7" width="3.5703125" style="92" customWidth="1"/>
    <col min="8" max="8" width="31.140625" style="92" bestFit="1" customWidth="1"/>
    <col min="9" max="16384" width="9.140625" style="92"/>
  </cols>
  <sheetData>
    <row r="1" spans="1:6" x14ac:dyDescent="0.2">
      <c r="A1" s="91" t="str">
        <f>UPPER((Kalend!D16)&amp;" - "&amp;(Kalend!C16)&amp;" - "&amp;(Kalend!E16))</f>
        <v>6 - KOHTLA VALLA MV (SAKAL) - DUO</v>
      </c>
      <c r="D1" s="418" t="str">
        <f>HYPERLINK("#Kalend!I1","Kalender")</f>
        <v>Kalender</v>
      </c>
      <c r="E1" s="93"/>
      <c r="F1" s="418" t="str">
        <f>HYPERLINK("#Reit!I1","Reiting")</f>
        <v>Reiting</v>
      </c>
    </row>
    <row r="2" spans="1:6" x14ac:dyDescent="0.2">
      <c r="A2" s="93" t="str">
        <f>"Toimumisaeg: "&amp;(Kalend!A16)&amp;" kell "&amp;(Kalend!B16)</f>
        <v>Toimumisaeg: L, 22.06.2013 kell 11:00</v>
      </c>
    </row>
    <row r="3" spans="1:6" x14ac:dyDescent="0.2">
      <c r="A3" s="93" t="str">
        <f>"Toimumiskoht: "&amp;(Kalend!F16)</f>
        <v>Toimumiskoht: Saka, Saka Cliff Hotel &amp; SPA</v>
      </c>
    </row>
    <row r="4" spans="1:6" x14ac:dyDescent="0.2">
      <c r="A4" s="93" t="str">
        <f>"Korraldaja: "&amp;(Kalend!G16)</f>
        <v>Korraldaja: Kohtla vald</v>
      </c>
    </row>
    <row r="6" spans="1:6" x14ac:dyDescent="0.2">
      <c r="A6" s="135" t="s">
        <v>332</v>
      </c>
    </row>
    <row r="7" spans="1:6" x14ac:dyDescent="0.2">
      <c r="A7" s="135"/>
    </row>
    <row r="8" spans="1:6" x14ac:dyDescent="0.2">
      <c r="A8" s="110">
        <v>1</v>
      </c>
      <c r="B8" s="92" t="s">
        <v>260</v>
      </c>
      <c r="C8" s="111">
        <v>13</v>
      </c>
    </row>
    <row r="9" spans="1:6" x14ac:dyDescent="0.2">
      <c r="A9" s="112"/>
      <c r="B9" s="165">
        <v>-1</v>
      </c>
      <c r="C9" s="114" t="s">
        <v>260</v>
      </c>
      <c r="D9" s="111">
        <v>13</v>
      </c>
    </row>
    <row r="10" spans="1:6" x14ac:dyDescent="0.2">
      <c r="A10" s="112">
        <v>16</v>
      </c>
      <c r="B10" s="115" t="s">
        <v>301</v>
      </c>
      <c r="C10" s="166"/>
    </row>
    <row r="11" spans="1:6" x14ac:dyDescent="0.2">
      <c r="A11" s="112"/>
      <c r="C11" s="167">
        <v>-9</v>
      </c>
      <c r="D11" s="103" t="s">
        <v>260</v>
      </c>
      <c r="E11" s="111">
        <v>13</v>
      </c>
    </row>
    <row r="12" spans="1:6" x14ac:dyDescent="0.2">
      <c r="A12" s="112">
        <v>9</v>
      </c>
      <c r="B12" s="92" t="s">
        <v>333</v>
      </c>
      <c r="C12" s="141">
        <v>8</v>
      </c>
      <c r="D12" s="117"/>
    </row>
    <row r="13" spans="1:6" x14ac:dyDescent="0.2">
      <c r="A13" s="112"/>
      <c r="B13" s="165">
        <v>-2</v>
      </c>
      <c r="C13" s="168" t="s">
        <v>334</v>
      </c>
      <c r="D13" s="141">
        <v>2</v>
      </c>
    </row>
    <row r="14" spans="1:6" x14ac:dyDescent="0.2">
      <c r="A14" s="112">
        <v>8</v>
      </c>
      <c r="B14" s="115" t="s">
        <v>334</v>
      </c>
      <c r="C14" s="125">
        <v>13</v>
      </c>
      <c r="D14" s="118"/>
    </row>
    <row r="15" spans="1:6" x14ac:dyDescent="0.2">
      <c r="A15" s="91"/>
      <c r="D15" s="167">
        <v>-13</v>
      </c>
      <c r="E15" s="103" t="s">
        <v>260</v>
      </c>
      <c r="F15" s="111">
        <v>11</v>
      </c>
    </row>
    <row r="16" spans="1:6" x14ac:dyDescent="0.2">
      <c r="A16" s="110">
        <v>5</v>
      </c>
      <c r="B16" s="92" t="s">
        <v>256</v>
      </c>
      <c r="C16" s="111">
        <v>13</v>
      </c>
      <c r="D16" s="118"/>
      <c r="E16" s="117"/>
    </row>
    <row r="17" spans="1:8" x14ac:dyDescent="0.2">
      <c r="A17" s="112"/>
      <c r="B17" s="165">
        <v>-3</v>
      </c>
      <c r="C17" s="114" t="s">
        <v>256</v>
      </c>
      <c r="D17" s="141">
        <v>13</v>
      </c>
      <c r="E17" s="118"/>
    </row>
    <row r="18" spans="1:8" x14ac:dyDescent="0.2">
      <c r="A18" s="112">
        <v>12</v>
      </c>
      <c r="B18" s="115" t="s">
        <v>335</v>
      </c>
      <c r="C18" s="166">
        <v>7</v>
      </c>
      <c r="D18" s="118"/>
      <c r="E18" s="118"/>
    </row>
    <row r="19" spans="1:8" x14ac:dyDescent="0.2">
      <c r="A19" s="112"/>
      <c r="C19" s="167">
        <v>-10</v>
      </c>
      <c r="D19" s="124" t="s">
        <v>256</v>
      </c>
      <c r="E19" s="141">
        <v>7</v>
      </c>
    </row>
    <row r="20" spans="1:8" x14ac:dyDescent="0.2">
      <c r="A20" s="112">
        <v>13</v>
      </c>
      <c r="B20" s="92" t="s">
        <v>336</v>
      </c>
      <c r="C20" s="141">
        <v>13</v>
      </c>
      <c r="D20" s="103"/>
      <c r="E20" s="118"/>
    </row>
    <row r="21" spans="1:8" x14ac:dyDescent="0.2">
      <c r="A21" s="112"/>
      <c r="B21" s="165">
        <v>-4</v>
      </c>
      <c r="C21" s="168" t="s">
        <v>336</v>
      </c>
      <c r="D21" s="119">
        <v>7</v>
      </c>
      <c r="E21" s="118"/>
    </row>
    <row r="22" spans="1:8" x14ac:dyDescent="0.2">
      <c r="A22" s="112">
        <v>4</v>
      </c>
      <c r="B22" s="115" t="s">
        <v>337</v>
      </c>
      <c r="C22" s="125">
        <v>5</v>
      </c>
      <c r="D22" s="103"/>
      <c r="E22" s="118"/>
    </row>
    <row r="23" spans="1:8" ht="13.5" thickBot="1" x14ac:dyDescent="0.25">
      <c r="E23" s="118"/>
      <c r="G23" s="126"/>
      <c r="H23" s="92" t="s">
        <v>257</v>
      </c>
    </row>
    <row r="24" spans="1:8" x14ac:dyDescent="0.2">
      <c r="A24" s="110">
        <v>3</v>
      </c>
      <c r="B24" s="92" t="s">
        <v>261</v>
      </c>
      <c r="C24" s="111">
        <v>13</v>
      </c>
      <c r="E24" s="118"/>
      <c r="F24" s="122"/>
      <c r="H24" s="121" t="s">
        <v>237</v>
      </c>
    </row>
    <row r="25" spans="1:8" x14ac:dyDescent="0.2">
      <c r="A25" s="112"/>
      <c r="B25" s="165">
        <v>-5</v>
      </c>
      <c r="C25" s="114" t="s">
        <v>261</v>
      </c>
      <c r="D25" s="111">
        <v>10</v>
      </c>
      <c r="E25" s="118"/>
    </row>
    <row r="26" spans="1:8" ht="13.5" thickBot="1" x14ac:dyDescent="0.25">
      <c r="A26" s="112">
        <v>14</v>
      </c>
      <c r="B26" s="115" t="s">
        <v>301</v>
      </c>
      <c r="C26" s="166"/>
      <c r="E26" s="118"/>
      <c r="H26" s="103" t="s">
        <v>260</v>
      </c>
    </row>
    <row r="27" spans="1:8" x14ac:dyDescent="0.2">
      <c r="A27" s="112"/>
      <c r="C27" s="167">
        <v>-11</v>
      </c>
      <c r="D27" s="92" t="s">
        <v>338</v>
      </c>
      <c r="E27" s="141">
        <v>10</v>
      </c>
      <c r="H27" s="121" t="s">
        <v>239</v>
      </c>
    </row>
    <row r="28" spans="1:8" x14ac:dyDescent="0.2">
      <c r="A28" s="112">
        <v>11</v>
      </c>
      <c r="B28" s="92" t="s">
        <v>339</v>
      </c>
      <c r="C28" s="141">
        <v>6</v>
      </c>
      <c r="D28" s="117"/>
      <c r="E28" s="118"/>
    </row>
    <row r="29" spans="1:8" x14ac:dyDescent="0.2">
      <c r="A29" s="112"/>
      <c r="B29" s="165">
        <v>-6</v>
      </c>
      <c r="C29" s="168" t="s">
        <v>338</v>
      </c>
      <c r="D29" s="141">
        <v>13</v>
      </c>
      <c r="E29" s="118"/>
    </row>
    <row r="30" spans="1:8" x14ac:dyDescent="0.2">
      <c r="A30" s="112">
        <v>6</v>
      </c>
      <c r="B30" s="115" t="s">
        <v>338</v>
      </c>
      <c r="C30" s="125">
        <v>13</v>
      </c>
      <c r="D30" s="118"/>
      <c r="E30" s="118"/>
    </row>
    <row r="31" spans="1:8" x14ac:dyDescent="0.2">
      <c r="D31" s="167">
        <v>-14</v>
      </c>
      <c r="E31" s="124" t="s">
        <v>257</v>
      </c>
      <c r="F31" s="111">
        <v>13</v>
      </c>
    </row>
    <row r="32" spans="1:8" x14ac:dyDescent="0.2">
      <c r="A32" s="110">
        <v>7</v>
      </c>
      <c r="B32" s="92" t="s">
        <v>340</v>
      </c>
      <c r="C32" s="111">
        <v>13</v>
      </c>
      <c r="D32" s="118"/>
    </row>
    <row r="33" spans="1:7" x14ac:dyDescent="0.2">
      <c r="A33" s="112"/>
      <c r="B33" s="165">
        <v>-7</v>
      </c>
      <c r="C33" s="114" t="s">
        <v>340</v>
      </c>
      <c r="D33" s="141">
        <v>4</v>
      </c>
    </row>
    <row r="34" spans="1:7" x14ac:dyDescent="0.2">
      <c r="A34" s="112">
        <v>10</v>
      </c>
      <c r="B34" s="115" t="s">
        <v>341</v>
      </c>
      <c r="C34" s="166">
        <v>8</v>
      </c>
      <c r="D34" s="118"/>
    </row>
    <row r="35" spans="1:7" x14ac:dyDescent="0.2">
      <c r="A35" s="112"/>
      <c r="C35" s="167">
        <v>-12</v>
      </c>
      <c r="D35" s="124" t="s">
        <v>257</v>
      </c>
      <c r="E35" s="111">
        <v>13</v>
      </c>
    </row>
    <row r="36" spans="1:7" x14ac:dyDescent="0.2">
      <c r="A36" s="112">
        <v>15</v>
      </c>
      <c r="B36" s="92" t="s">
        <v>301</v>
      </c>
      <c r="C36" s="141"/>
      <c r="D36" s="103"/>
    </row>
    <row r="37" spans="1:7" x14ac:dyDescent="0.2">
      <c r="A37" s="112"/>
      <c r="B37" s="165">
        <v>-8</v>
      </c>
      <c r="C37" s="168" t="s">
        <v>257</v>
      </c>
      <c r="D37" s="119">
        <v>13</v>
      </c>
      <c r="E37" s="103"/>
      <c r="F37" s="119"/>
    </row>
    <row r="38" spans="1:7" x14ac:dyDescent="0.2">
      <c r="A38" s="112">
        <v>2</v>
      </c>
      <c r="B38" s="115" t="s">
        <v>257</v>
      </c>
      <c r="C38" s="125">
        <v>13</v>
      </c>
      <c r="D38" s="103"/>
      <c r="E38" s="103"/>
      <c r="F38" s="103"/>
    </row>
    <row r="39" spans="1:7" x14ac:dyDescent="0.2">
      <c r="B39" s="112"/>
      <c r="C39" s="103"/>
      <c r="D39" s="119"/>
      <c r="E39" s="103"/>
      <c r="F39" s="103"/>
      <c r="G39" s="103"/>
    </row>
    <row r="40" spans="1:7" x14ac:dyDescent="0.2">
      <c r="A40" s="169" t="s">
        <v>342</v>
      </c>
      <c r="B40" s="170"/>
      <c r="C40" s="103"/>
      <c r="D40" s="119"/>
    </row>
    <row r="41" spans="1:7" x14ac:dyDescent="0.2">
      <c r="A41" s="112"/>
      <c r="B41" s="103"/>
      <c r="C41" s="119"/>
      <c r="D41" s="103"/>
      <c r="E41" s="103" t="s">
        <v>256</v>
      </c>
      <c r="F41" s="111">
        <v>13</v>
      </c>
    </row>
    <row r="42" spans="1:7" x14ac:dyDescent="0.2">
      <c r="E42" s="117"/>
      <c r="G42" s="103"/>
    </row>
    <row r="43" spans="1:7" x14ac:dyDescent="0.2">
      <c r="A43" s="110"/>
      <c r="B43" s="171">
        <v>-12</v>
      </c>
      <c r="C43" s="103" t="s">
        <v>340</v>
      </c>
      <c r="D43" s="111">
        <v>13</v>
      </c>
      <c r="E43" s="118"/>
      <c r="F43" s="103"/>
      <c r="G43" s="103"/>
    </row>
    <row r="44" spans="1:7" x14ac:dyDescent="0.2">
      <c r="A44" s="112"/>
      <c r="C44" s="117"/>
      <c r="E44" s="118"/>
      <c r="G44" s="103"/>
    </row>
    <row r="45" spans="1:7" x14ac:dyDescent="0.2">
      <c r="A45" s="112"/>
      <c r="C45" s="167">
        <v>-21</v>
      </c>
      <c r="D45" s="92" t="s">
        <v>340</v>
      </c>
      <c r="E45" s="118" t="s">
        <v>16</v>
      </c>
      <c r="F45" s="115" t="s">
        <v>256</v>
      </c>
      <c r="G45" s="111">
        <v>11</v>
      </c>
    </row>
    <row r="46" spans="1:7" x14ac:dyDescent="0.2">
      <c r="A46" s="112">
        <v>-1</v>
      </c>
      <c r="B46" s="92" t="s">
        <v>301</v>
      </c>
      <c r="C46" s="141"/>
      <c r="D46" s="117"/>
      <c r="E46" s="167">
        <v>-27</v>
      </c>
      <c r="F46" s="117"/>
    </row>
    <row r="47" spans="1:7" x14ac:dyDescent="0.2">
      <c r="A47" s="112"/>
      <c r="B47" s="165">
        <v>-17</v>
      </c>
      <c r="C47" s="168" t="s">
        <v>333</v>
      </c>
      <c r="D47" s="141">
        <v>11</v>
      </c>
      <c r="E47" s="118"/>
      <c r="F47" s="118"/>
    </row>
    <row r="48" spans="1:7" x14ac:dyDescent="0.2">
      <c r="A48" s="112">
        <v>-2</v>
      </c>
      <c r="B48" s="115" t="s">
        <v>333</v>
      </c>
      <c r="C48" s="125">
        <v>13</v>
      </c>
      <c r="D48" s="141"/>
      <c r="E48" s="118"/>
      <c r="F48" s="118"/>
    </row>
    <row r="49" spans="1:9" x14ac:dyDescent="0.2">
      <c r="D49" s="167">
        <v>-25</v>
      </c>
      <c r="E49" s="124" t="s">
        <v>337</v>
      </c>
      <c r="F49" s="141">
        <v>5</v>
      </c>
    </row>
    <row r="50" spans="1:9" x14ac:dyDescent="0.2">
      <c r="D50" s="118"/>
      <c r="F50" s="118"/>
    </row>
    <row r="51" spans="1:9" x14ac:dyDescent="0.2">
      <c r="B51" s="171">
        <v>-11</v>
      </c>
      <c r="C51" s="115" t="s">
        <v>261</v>
      </c>
      <c r="D51" s="141">
        <v>8</v>
      </c>
      <c r="E51" s="103"/>
      <c r="F51" s="141"/>
    </row>
    <row r="52" spans="1:9" x14ac:dyDescent="0.2">
      <c r="C52" s="117"/>
      <c r="D52" s="118"/>
      <c r="F52" s="141"/>
    </row>
    <row r="53" spans="1:9" x14ac:dyDescent="0.2">
      <c r="A53" s="110"/>
      <c r="C53" s="167">
        <v>-22</v>
      </c>
      <c r="D53" s="124" t="s">
        <v>337</v>
      </c>
      <c r="E53" s="111">
        <v>13</v>
      </c>
      <c r="F53" s="118"/>
    </row>
    <row r="54" spans="1:9" x14ac:dyDescent="0.2">
      <c r="A54" s="112">
        <v>-3</v>
      </c>
      <c r="B54" s="103"/>
      <c r="C54" s="141">
        <v>5</v>
      </c>
      <c r="F54" s="118"/>
    </row>
    <row r="55" spans="1:9" x14ac:dyDescent="0.2">
      <c r="A55" s="112"/>
      <c r="B55" s="165">
        <v>-18</v>
      </c>
      <c r="C55" s="168" t="s">
        <v>337</v>
      </c>
      <c r="D55" s="119">
        <v>13</v>
      </c>
      <c r="F55" s="118"/>
    </row>
    <row r="56" spans="1:9" x14ac:dyDescent="0.2">
      <c r="A56" s="112">
        <v>-4</v>
      </c>
      <c r="B56" s="115" t="s">
        <v>337</v>
      </c>
      <c r="C56" s="125">
        <v>13</v>
      </c>
      <c r="D56" s="119"/>
      <c r="E56" s="111"/>
      <c r="F56" s="118"/>
    </row>
    <row r="57" spans="1:9" ht="13.5" thickBot="1" x14ac:dyDescent="0.25">
      <c r="D57" s="103"/>
      <c r="F57" s="118"/>
      <c r="G57" s="126"/>
      <c r="H57" s="126" t="s">
        <v>334</v>
      </c>
      <c r="I57" s="103"/>
    </row>
    <row r="58" spans="1:9" x14ac:dyDescent="0.2">
      <c r="A58" s="110">
        <v>-5</v>
      </c>
      <c r="B58" s="92" t="s">
        <v>301</v>
      </c>
      <c r="C58" s="111"/>
      <c r="E58" s="103"/>
      <c r="F58" s="141"/>
      <c r="H58" s="91" t="s">
        <v>240</v>
      </c>
      <c r="I58" s="103"/>
    </row>
    <row r="59" spans="1:9" x14ac:dyDescent="0.2">
      <c r="A59" s="112"/>
      <c r="B59" s="165">
        <v>-19</v>
      </c>
      <c r="C59" s="114" t="s">
        <v>339</v>
      </c>
      <c r="D59" s="111">
        <v>13</v>
      </c>
      <c r="E59" s="103"/>
      <c r="F59" s="118"/>
      <c r="G59" s="103"/>
      <c r="I59" s="103"/>
    </row>
    <row r="60" spans="1:9" ht="13.5" thickBot="1" x14ac:dyDescent="0.25">
      <c r="A60" s="112">
        <v>-6</v>
      </c>
      <c r="B60" s="115" t="s">
        <v>339</v>
      </c>
      <c r="C60" s="166">
        <v>13</v>
      </c>
      <c r="F60" s="118"/>
      <c r="H60" s="126" t="s">
        <v>256</v>
      </c>
      <c r="I60" s="103"/>
    </row>
    <row r="61" spans="1:9" x14ac:dyDescent="0.2">
      <c r="C61" s="167">
        <v>-23</v>
      </c>
      <c r="D61" s="103" t="s">
        <v>339</v>
      </c>
      <c r="E61" s="172">
        <v>8</v>
      </c>
      <c r="F61" s="118"/>
      <c r="H61" s="91" t="s">
        <v>241</v>
      </c>
      <c r="I61" s="103"/>
    </row>
    <row r="62" spans="1:9" x14ac:dyDescent="0.2">
      <c r="C62" s="141"/>
      <c r="D62" s="117"/>
      <c r="F62" s="118"/>
    </row>
    <row r="63" spans="1:9" x14ac:dyDescent="0.2">
      <c r="B63" s="171">
        <v>-10</v>
      </c>
      <c r="C63" s="124" t="s">
        <v>336</v>
      </c>
      <c r="D63" s="141">
        <v>3</v>
      </c>
      <c r="F63" s="118"/>
    </row>
    <row r="64" spans="1:9" x14ac:dyDescent="0.2">
      <c r="D64" s="118"/>
      <c r="F64" s="118"/>
    </row>
    <row r="65" spans="1:8" x14ac:dyDescent="0.2">
      <c r="A65" s="91"/>
      <c r="D65" s="167">
        <v>-26</v>
      </c>
      <c r="E65" s="103" t="s">
        <v>334</v>
      </c>
      <c r="F65" s="141">
        <v>13</v>
      </c>
    </row>
    <row r="66" spans="1:8" x14ac:dyDescent="0.2">
      <c r="A66" s="110">
        <v>-7</v>
      </c>
      <c r="B66" s="92" t="s">
        <v>341</v>
      </c>
      <c r="C66" s="111">
        <v>13</v>
      </c>
      <c r="D66" s="118"/>
      <c r="E66" s="117"/>
      <c r="F66" s="118"/>
    </row>
    <row r="67" spans="1:8" x14ac:dyDescent="0.2">
      <c r="A67" s="112"/>
      <c r="B67" s="165">
        <v>-20</v>
      </c>
      <c r="C67" s="114" t="s">
        <v>341</v>
      </c>
      <c r="D67" s="141">
        <v>5</v>
      </c>
      <c r="E67" s="118"/>
      <c r="F67" s="118"/>
    </row>
    <row r="68" spans="1:8" x14ac:dyDescent="0.2">
      <c r="A68" s="112">
        <v>-8</v>
      </c>
      <c r="B68" s="115" t="s">
        <v>301</v>
      </c>
      <c r="C68" s="166"/>
      <c r="D68" s="118"/>
      <c r="E68" s="118"/>
      <c r="F68" s="118"/>
    </row>
    <row r="69" spans="1:8" x14ac:dyDescent="0.2">
      <c r="A69" s="112"/>
      <c r="C69" s="167">
        <v>-24</v>
      </c>
      <c r="D69" s="124" t="s">
        <v>334</v>
      </c>
      <c r="E69" s="141">
        <v>13</v>
      </c>
      <c r="F69" s="124" t="s">
        <v>334</v>
      </c>
      <c r="G69" s="111">
        <v>13</v>
      </c>
    </row>
    <row r="70" spans="1:8" x14ac:dyDescent="0.2">
      <c r="A70" s="112"/>
      <c r="C70" s="141"/>
      <c r="D70" s="103"/>
      <c r="E70" s="167">
        <v>-28</v>
      </c>
    </row>
    <row r="71" spans="1:8" x14ac:dyDescent="0.2">
      <c r="A71" s="112"/>
      <c r="B71" s="171">
        <v>-9</v>
      </c>
      <c r="C71" s="124" t="s">
        <v>334</v>
      </c>
      <c r="D71" s="119">
        <v>13</v>
      </c>
      <c r="E71" s="118"/>
      <c r="G71" s="103"/>
    </row>
    <row r="72" spans="1:8" x14ac:dyDescent="0.2">
      <c r="C72" s="137"/>
      <c r="E72" s="118"/>
      <c r="G72" s="103"/>
    </row>
    <row r="73" spans="1:8" x14ac:dyDescent="0.2">
      <c r="E73" s="124" t="s">
        <v>338</v>
      </c>
      <c r="F73" s="119">
        <v>12</v>
      </c>
      <c r="G73" s="103"/>
    </row>
    <row r="74" spans="1:8" x14ac:dyDescent="0.2">
      <c r="G74" s="103"/>
    </row>
    <row r="75" spans="1:8" x14ac:dyDescent="0.2">
      <c r="A75" s="169" t="s">
        <v>343</v>
      </c>
      <c r="B75" s="103"/>
      <c r="D75" s="103"/>
      <c r="E75" s="103"/>
      <c r="F75" s="103"/>
      <c r="G75" s="103"/>
    </row>
    <row r="76" spans="1:8" x14ac:dyDescent="0.2">
      <c r="D76" s="110">
        <v>17</v>
      </c>
      <c r="E76" s="92" t="s">
        <v>301</v>
      </c>
      <c r="F76" s="111"/>
    </row>
    <row r="77" spans="1:8" x14ac:dyDescent="0.2">
      <c r="D77" s="112"/>
      <c r="E77" s="117"/>
      <c r="F77" s="115" t="s">
        <v>335</v>
      </c>
      <c r="G77" s="119">
        <v>13</v>
      </c>
    </row>
    <row r="78" spans="1:8" x14ac:dyDescent="0.2">
      <c r="D78" s="112">
        <v>18</v>
      </c>
      <c r="E78" s="124" t="s">
        <v>335</v>
      </c>
      <c r="F78" s="138">
        <v>13</v>
      </c>
    </row>
    <row r="79" spans="1:8" ht="13.5" thickBot="1" x14ac:dyDescent="0.25">
      <c r="D79" s="112"/>
      <c r="F79" s="118"/>
      <c r="H79" s="92" t="s">
        <v>335</v>
      </c>
    </row>
    <row r="80" spans="1:8" x14ac:dyDescent="0.2">
      <c r="D80" s="112">
        <v>19</v>
      </c>
      <c r="E80" s="92" t="s">
        <v>301</v>
      </c>
      <c r="F80" s="118"/>
      <c r="G80" s="120"/>
      <c r="H80" s="121" t="s">
        <v>304</v>
      </c>
    </row>
    <row r="81" spans="1:8" x14ac:dyDescent="0.2">
      <c r="D81" s="112"/>
      <c r="E81" s="117"/>
      <c r="F81" s="124"/>
      <c r="G81" s="119"/>
    </row>
    <row r="82" spans="1:8" ht="13.5" thickBot="1" x14ac:dyDescent="0.25">
      <c r="D82" s="112">
        <v>20</v>
      </c>
      <c r="E82" s="124" t="s">
        <v>301</v>
      </c>
      <c r="G82" s="103"/>
      <c r="H82" s="103"/>
    </row>
    <row r="83" spans="1:8" x14ac:dyDescent="0.2">
      <c r="D83" s="91"/>
      <c r="G83" s="103"/>
      <c r="H83" s="121" t="s">
        <v>305</v>
      </c>
    </row>
    <row r="84" spans="1:8" x14ac:dyDescent="0.2">
      <c r="D84" s="91"/>
      <c r="G84" s="119"/>
      <c r="H84" s="103"/>
    </row>
    <row r="85" spans="1:8" x14ac:dyDescent="0.2">
      <c r="A85" s="169" t="s">
        <v>344</v>
      </c>
      <c r="B85" s="103"/>
      <c r="D85" s="103"/>
      <c r="E85" s="103"/>
      <c r="F85" s="103"/>
      <c r="G85" s="103"/>
    </row>
    <row r="86" spans="1:8" x14ac:dyDescent="0.2">
      <c r="D86" s="110">
        <v>21</v>
      </c>
      <c r="E86" s="92" t="s">
        <v>333</v>
      </c>
      <c r="F86" s="111">
        <v>6</v>
      </c>
    </row>
    <row r="87" spans="1:8" x14ac:dyDescent="0.2">
      <c r="D87" s="112"/>
      <c r="E87" s="117"/>
      <c r="F87" s="115" t="s">
        <v>261</v>
      </c>
      <c r="G87" s="119">
        <v>10</v>
      </c>
    </row>
    <row r="88" spans="1:8" x14ac:dyDescent="0.2">
      <c r="D88" s="112">
        <v>22</v>
      </c>
      <c r="E88" s="124" t="s">
        <v>261</v>
      </c>
      <c r="F88" s="138">
        <v>13</v>
      </c>
    </row>
    <row r="89" spans="1:8" ht="13.5" thickBot="1" x14ac:dyDescent="0.25">
      <c r="D89" s="112"/>
      <c r="F89" s="118"/>
      <c r="H89" s="92" t="s">
        <v>336</v>
      </c>
    </row>
    <row r="90" spans="1:8" x14ac:dyDescent="0.2">
      <c r="D90" s="112">
        <v>23</v>
      </c>
      <c r="E90" s="92" t="s">
        <v>336</v>
      </c>
      <c r="F90" s="141">
        <v>13</v>
      </c>
      <c r="G90" s="120"/>
      <c r="H90" s="121" t="s">
        <v>299</v>
      </c>
    </row>
    <row r="91" spans="1:8" x14ac:dyDescent="0.2">
      <c r="D91" s="112"/>
      <c r="E91" s="117"/>
      <c r="F91" s="124" t="s">
        <v>336</v>
      </c>
      <c r="G91" s="119">
        <v>13</v>
      </c>
    </row>
    <row r="92" spans="1:8" ht="13.5" thickBot="1" x14ac:dyDescent="0.25">
      <c r="D92" s="112">
        <v>24</v>
      </c>
      <c r="E92" s="124" t="s">
        <v>341</v>
      </c>
      <c r="F92" s="111">
        <v>4</v>
      </c>
      <c r="G92" s="103"/>
      <c r="H92" s="103" t="s">
        <v>261</v>
      </c>
    </row>
    <row r="93" spans="1:8" x14ac:dyDescent="0.2">
      <c r="D93" s="91"/>
      <c r="G93" s="103"/>
      <c r="H93" s="121" t="s">
        <v>300</v>
      </c>
    </row>
    <row r="94" spans="1:8" x14ac:dyDescent="0.2">
      <c r="D94" s="91"/>
      <c r="F94" s="92" t="s">
        <v>333</v>
      </c>
      <c r="G94" s="119">
        <v>13</v>
      </c>
      <c r="H94" s="103"/>
    </row>
    <row r="95" spans="1:8" ht="13.5" thickBot="1" x14ac:dyDescent="0.25">
      <c r="D95" s="91"/>
      <c r="F95" s="117"/>
      <c r="G95" s="126"/>
      <c r="H95" s="126" t="s">
        <v>333</v>
      </c>
    </row>
    <row r="96" spans="1:8" x14ac:dyDescent="0.2">
      <c r="D96" s="91"/>
      <c r="F96" s="124" t="s">
        <v>341</v>
      </c>
      <c r="G96" s="111">
        <v>12</v>
      </c>
      <c r="H96" s="105" t="s">
        <v>302</v>
      </c>
    </row>
    <row r="97" spans="1:8" x14ac:dyDescent="0.2">
      <c r="D97" s="91"/>
      <c r="H97" s="103"/>
    </row>
    <row r="98" spans="1:8" ht="13.5" thickBot="1" x14ac:dyDescent="0.25">
      <c r="D98" s="91"/>
      <c r="F98" s="103"/>
      <c r="H98" s="126" t="s">
        <v>341</v>
      </c>
    </row>
    <row r="99" spans="1:8" x14ac:dyDescent="0.2">
      <c r="D99" s="91"/>
      <c r="G99" s="103"/>
      <c r="H99" s="105" t="s">
        <v>303</v>
      </c>
    </row>
    <row r="100" spans="1:8" x14ac:dyDescent="0.2">
      <c r="A100" s="135" t="s">
        <v>345</v>
      </c>
    </row>
    <row r="101" spans="1:8" x14ac:dyDescent="0.2">
      <c r="E101" s="91">
        <v>25</v>
      </c>
      <c r="F101" s="92" t="s">
        <v>340</v>
      </c>
      <c r="G101" s="119">
        <v>13</v>
      </c>
      <c r="H101" s="103"/>
    </row>
    <row r="102" spans="1:8" ht="13.5" thickBot="1" x14ac:dyDescent="0.25">
      <c r="F102" s="117"/>
      <c r="G102" s="126"/>
      <c r="H102" s="126" t="s">
        <v>340</v>
      </c>
    </row>
    <row r="103" spans="1:8" x14ac:dyDescent="0.2">
      <c r="E103" s="91">
        <v>26</v>
      </c>
      <c r="F103" s="124" t="s">
        <v>339</v>
      </c>
      <c r="G103" s="111">
        <v>0</v>
      </c>
      <c r="H103" s="105" t="s">
        <v>248</v>
      </c>
    </row>
    <row r="104" spans="1:8" x14ac:dyDescent="0.2">
      <c r="H104" s="103"/>
    </row>
    <row r="105" spans="1:8" ht="13.5" thickBot="1" x14ac:dyDescent="0.25">
      <c r="F105" s="103"/>
      <c r="H105" s="126" t="s">
        <v>339</v>
      </c>
    </row>
    <row r="106" spans="1:8" x14ac:dyDescent="0.2">
      <c r="G106" s="103"/>
      <c r="H106" s="105" t="s">
        <v>249</v>
      </c>
    </row>
    <row r="107" spans="1:8" x14ac:dyDescent="0.2">
      <c r="G107" s="103"/>
      <c r="H107" s="105"/>
    </row>
    <row r="108" spans="1:8" x14ac:dyDescent="0.2">
      <c r="A108" s="135" t="s">
        <v>346</v>
      </c>
    </row>
    <row r="109" spans="1:8" x14ac:dyDescent="0.2">
      <c r="E109" s="91">
        <v>27</v>
      </c>
      <c r="F109" s="92" t="s">
        <v>337</v>
      </c>
      <c r="G109" s="119">
        <v>13</v>
      </c>
      <c r="H109" s="103"/>
    </row>
    <row r="110" spans="1:8" ht="13.5" thickBot="1" x14ac:dyDescent="0.25">
      <c r="F110" s="117"/>
      <c r="G110" s="126"/>
      <c r="H110" s="126" t="s">
        <v>337</v>
      </c>
    </row>
    <row r="111" spans="1:8" x14ac:dyDescent="0.2">
      <c r="E111" s="91">
        <v>28</v>
      </c>
      <c r="F111" s="124" t="s">
        <v>338</v>
      </c>
      <c r="G111" s="111">
        <v>0</v>
      </c>
      <c r="H111" s="105" t="s">
        <v>245</v>
      </c>
    </row>
    <row r="112" spans="1:8" x14ac:dyDescent="0.2">
      <c r="H112" s="103"/>
    </row>
    <row r="113" spans="1:8" ht="13.5" thickBot="1" x14ac:dyDescent="0.25">
      <c r="F113" s="103"/>
      <c r="H113" s="126" t="s">
        <v>338</v>
      </c>
    </row>
    <row r="114" spans="1:8" x14ac:dyDescent="0.2">
      <c r="G114" s="103"/>
      <c r="H114" s="105" t="s">
        <v>247</v>
      </c>
    </row>
    <row r="115" spans="1:8" x14ac:dyDescent="0.2">
      <c r="A115" s="94">
        <v>1</v>
      </c>
      <c r="B115" s="419" t="s">
        <v>257</v>
      </c>
    </row>
    <row r="116" spans="1:8" x14ac:dyDescent="0.2">
      <c r="A116" s="94">
        <v>2</v>
      </c>
      <c r="B116" s="420" t="s">
        <v>260</v>
      </c>
    </row>
    <row r="117" spans="1:8" x14ac:dyDescent="0.2">
      <c r="A117" s="94">
        <v>3</v>
      </c>
      <c r="B117" s="421" t="s">
        <v>334</v>
      </c>
    </row>
    <row r="118" spans="1:8" x14ac:dyDescent="0.2">
      <c r="A118" s="94">
        <v>4</v>
      </c>
      <c r="B118" s="95" t="s">
        <v>256</v>
      </c>
    </row>
    <row r="119" spans="1:8" x14ac:dyDescent="0.2">
      <c r="A119" s="94">
        <v>5</v>
      </c>
      <c r="B119" s="95" t="s">
        <v>337</v>
      </c>
    </row>
    <row r="120" spans="1:8" x14ac:dyDescent="0.2">
      <c r="A120" s="94">
        <v>6</v>
      </c>
      <c r="B120" s="95" t="s">
        <v>338</v>
      </c>
    </row>
    <row r="121" spans="1:8" x14ac:dyDescent="0.2">
      <c r="A121" s="94">
        <v>7</v>
      </c>
      <c r="B121" s="95" t="s">
        <v>340</v>
      </c>
    </row>
    <row r="122" spans="1:8" x14ac:dyDescent="0.2">
      <c r="A122" s="94">
        <v>8</v>
      </c>
      <c r="B122" s="95" t="s">
        <v>339</v>
      </c>
    </row>
    <row r="123" spans="1:8" x14ac:dyDescent="0.2">
      <c r="A123" s="94">
        <v>9</v>
      </c>
      <c r="B123" s="95" t="s">
        <v>336</v>
      </c>
    </row>
    <row r="124" spans="1:8" x14ac:dyDescent="0.2">
      <c r="A124" s="94">
        <v>10</v>
      </c>
      <c r="B124" s="95" t="s">
        <v>261</v>
      </c>
    </row>
    <row r="125" spans="1:8" x14ac:dyDescent="0.2">
      <c r="A125" s="94">
        <v>11</v>
      </c>
      <c r="B125" s="95" t="s">
        <v>333</v>
      </c>
    </row>
    <row r="126" spans="1:8" x14ac:dyDescent="0.2">
      <c r="A126" s="94">
        <v>12</v>
      </c>
      <c r="B126" s="95" t="s">
        <v>341</v>
      </c>
    </row>
    <row r="127" spans="1:8" x14ac:dyDescent="0.2">
      <c r="A127" s="94">
        <v>13</v>
      </c>
      <c r="B127" s="95" t="s">
        <v>335</v>
      </c>
    </row>
  </sheetData>
  <hyperlinks>
    <hyperlink ref="D1" location="Kalender!G1" display="Kalender"/>
    <hyperlink ref="E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3" manualBreakCount="3">
    <brk id="38" max="16383" man="1"/>
    <brk id="73" max="16383" man="1"/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2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" style="92" customWidth="1"/>
    <col min="2" max="2" width="31.140625" style="92" bestFit="1" customWidth="1"/>
    <col min="3" max="11" width="8" style="92" customWidth="1"/>
    <col min="12" max="16384" width="9.140625" style="92"/>
  </cols>
  <sheetData>
    <row r="1" spans="1:9" x14ac:dyDescent="0.2">
      <c r="A1" s="91" t="str">
        <f>UPPER((Kalend!D18)&amp;" - "&amp;(Kalend!C18)&amp;" - "&amp;(Kalend!E18))</f>
        <v>7 - JÕHVI 13. MV - DUO</v>
      </c>
      <c r="E1" s="418" t="str">
        <f>HYPERLINK("#Kalend!I1","Kalender")</f>
        <v>Kalender</v>
      </c>
      <c r="F1" s="93"/>
      <c r="G1" s="418" t="str">
        <f>HYPERLINK("#Reit!I1","Reiting")</f>
        <v>Reiting</v>
      </c>
    </row>
    <row r="2" spans="1:9" x14ac:dyDescent="0.2">
      <c r="A2" s="93" t="str">
        <f>"Toimumisaeg: "&amp;(Kalend!A18)&amp;" kell "&amp;(Kalend!B18)</f>
        <v>Toimumisaeg: T, 02.07.2013 kell 18:00</v>
      </c>
    </row>
    <row r="3" spans="1:9" x14ac:dyDescent="0.2">
      <c r="A3" s="93" t="str">
        <f>"Toimumiskoht: "&amp;(Kalend!F18)</f>
        <v>Toimumiskoht: Jõhvi, Neptun</v>
      </c>
    </row>
    <row r="4" spans="1:9" x14ac:dyDescent="0.2">
      <c r="A4" s="93" t="str">
        <f>"Korraldaja: "&amp;(Kalend!G18)</f>
        <v>Korraldaja: LTK Üks-Teist, Tõnu Kapper</v>
      </c>
    </row>
    <row r="6" spans="1:9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>
        <v>4</v>
      </c>
      <c r="G6" s="96" t="s">
        <v>208</v>
      </c>
      <c r="H6" s="96" t="s">
        <v>122</v>
      </c>
    </row>
    <row r="7" spans="1:9" x14ac:dyDescent="0.2">
      <c r="A7" s="94">
        <v>1</v>
      </c>
      <c r="B7" s="95" t="s">
        <v>260</v>
      </c>
      <c r="C7" s="97"/>
      <c r="D7" s="98">
        <v>12</v>
      </c>
      <c r="E7" s="98">
        <v>7</v>
      </c>
      <c r="F7" s="98"/>
      <c r="G7" s="99" t="s">
        <v>264</v>
      </c>
      <c r="H7" s="98" t="s">
        <v>218</v>
      </c>
      <c r="I7" s="100"/>
    </row>
    <row r="8" spans="1:9" x14ac:dyDescent="0.2">
      <c r="A8" s="94">
        <v>2</v>
      </c>
      <c r="B8" s="95" t="s">
        <v>338</v>
      </c>
      <c r="C8" s="98">
        <v>13</v>
      </c>
      <c r="D8" s="97"/>
      <c r="E8" s="98">
        <v>13</v>
      </c>
      <c r="F8" s="98"/>
      <c r="G8" s="99" t="s">
        <v>265</v>
      </c>
      <c r="H8" s="98" t="s">
        <v>214</v>
      </c>
      <c r="I8" s="100"/>
    </row>
    <row r="9" spans="1:9" x14ac:dyDescent="0.2">
      <c r="A9" s="94">
        <v>3</v>
      </c>
      <c r="B9" s="95" t="s">
        <v>340</v>
      </c>
      <c r="C9" s="98">
        <v>13</v>
      </c>
      <c r="D9" s="98">
        <v>8</v>
      </c>
      <c r="E9" s="97"/>
      <c r="F9" s="98"/>
      <c r="G9" s="99" t="s">
        <v>329</v>
      </c>
      <c r="H9" s="98" t="s">
        <v>216</v>
      </c>
      <c r="I9" s="100"/>
    </row>
    <row r="10" spans="1:9" x14ac:dyDescent="0.2">
      <c r="A10" s="94">
        <v>4</v>
      </c>
      <c r="B10" s="95" t="s">
        <v>301</v>
      </c>
      <c r="C10" s="98"/>
      <c r="D10" s="98"/>
      <c r="E10" s="98"/>
      <c r="F10" s="97"/>
      <c r="G10" s="99"/>
      <c r="H10" s="98"/>
      <c r="I10" s="100"/>
    </row>
    <row r="11" spans="1:9" x14ac:dyDescent="0.2">
      <c r="A11" s="91"/>
      <c r="C11" s="101"/>
      <c r="D11" s="101"/>
      <c r="E11" s="101"/>
      <c r="F11" s="101"/>
      <c r="G11" s="102"/>
      <c r="H11" s="101"/>
      <c r="I11" s="103"/>
    </row>
    <row r="12" spans="1:9" x14ac:dyDescent="0.2">
      <c r="A12" s="94" t="s">
        <v>219</v>
      </c>
      <c r="B12" s="94"/>
      <c r="C12" s="96">
        <v>1</v>
      </c>
      <c r="D12" s="96">
        <v>2</v>
      </c>
      <c r="E12" s="96">
        <v>3</v>
      </c>
      <c r="F12" s="96">
        <v>4</v>
      </c>
      <c r="G12" s="96" t="s">
        <v>208</v>
      </c>
      <c r="H12" s="96" t="s">
        <v>122</v>
      </c>
      <c r="I12" s="103"/>
    </row>
    <row r="13" spans="1:9" x14ac:dyDescent="0.2">
      <c r="A13" s="94">
        <v>1</v>
      </c>
      <c r="B13" s="95" t="s">
        <v>347</v>
      </c>
      <c r="C13" s="97"/>
      <c r="D13" s="98">
        <v>6</v>
      </c>
      <c r="E13" s="98">
        <v>13</v>
      </c>
      <c r="F13" s="98">
        <v>12</v>
      </c>
      <c r="G13" s="99" t="s">
        <v>210</v>
      </c>
      <c r="H13" s="98" t="s">
        <v>218</v>
      </c>
      <c r="I13" s="100"/>
    </row>
    <row r="14" spans="1:9" x14ac:dyDescent="0.2">
      <c r="A14" s="94">
        <v>2</v>
      </c>
      <c r="B14" s="95" t="s">
        <v>261</v>
      </c>
      <c r="C14" s="98">
        <v>13</v>
      </c>
      <c r="D14" s="97"/>
      <c r="E14" s="98"/>
      <c r="F14" s="98">
        <v>9</v>
      </c>
      <c r="G14" s="99" t="s">
        <v>213</v>
      </c>
      <c r="H14" s="98" t="s">
        <v>216</v>
      </c>
      <c r="I14" s="100"/>
    </row>
    <row r="15" spans="1:9" x14ac:dyDescent="0.2">
      <c r="A15" s="94">
        <v>3</v>
      </c>
      <c r="B15" s="95" t="s">
        <v>348</v>
      </c>
      <c r="C15" s="98">
        <v>7</v>
      </c>
      <c r="D15" s="104">
        <v>8</v>
      </c>
      <c r="E15" s="97"/>
      <c r="F15" s="98">
        <v>6</v>
      </c>
      <c r="G15" s="99" t="s">
        <v>223</v>
      </c>
      <c r="H15" s="104" t="s">
        <v>211</v>
      </c>
      <c r="I15" s="100"/>
    </row>
    <row r="16" spans="1:9" x14ac:dyDescent="0.2">
      <c r="A16" s="94">
        <v>4</v>
      </c>
      <c r="B16" s="95" t="s">
        <v>349</v>
      </c>
      <c r="C16" s="98">
        <v>13</v>
      </c>
      <c r="D16" s="98">
        <v>13</v>
      </c>
      <c r="E16" s="98"/>
      <c r="F16" s="97"/>
      <c r="G16" s="99" t="s">
        <v>221</v>
      </c>
      <c r="H16" s="98" t="s">
        <v>214</v>
      </c>
      <c r="I16" s="100"/>
    </row>
    <row r="17" spans="1:9" x14ac:dyDescent="0.2">
      <c r="A17" s="105"/>
      <c r="B17" s="103"/>
      <c r="C17" s="106"/>
      <c r="D17" s="107"/>
      <c r="E17" s="106"/>
      <c r="F17" s="108"/>
      <c r="G17" s="100"/>
      <c r="H17" s="106"/>
      <c r="I17" s="100"/>
    </row>
    <row r="18" spans="1:9" x14ac:dyDescent="0.2">
      <c r="A18" s="94" t="s">
        <v>258</v>
      </c>
      <c r="B18" s="94"/>
      <c r="C18" s="96">
        <v>1</v>
      </c>
      <c r="D18" s="96">
        <v>2</v>
      </c>
      <c r="E18" s="96">
        <v>3</v>
      </c>
      <c r="F18" s="96">
        <v>4</v>
      </c>
      <c r="G18" s="96" t="s">
        <v>208</v>
      </c>
      <c r="H18" s="96" t="s">
        <v>122</v>
      </c>
    </row>
    <row r="19" spans="1:9" x14ac:dyDescent="0.2">
      <c r="A19" s="94">
        <v>1</v>
      </c>
      <c r="B19" s="95" t="s">
        <v>255</v>
      </c>
      <c r="C19" s="97"/>
      <c r="D19" s="98">
        <v>13</v>
      </c>
      <c r="E19" s="98">
        <v>13</v>
      </c>
      <c r="F19" s="98">
        <v>13</v>
      </c>
      <c r="G19" s="99" t="s">
        <v>221</v>
      </c>
      <c r="H19" s="98" t="s">
        <v>214</v>
      </c>
      <c r="I19" s="100"/>
    </row>
    <row r="20" spans="1:9" x14ac:dyDescent="0.2">
      <c r="A20" s="94">
        <v>2</v>
      </c>
      <c r="B20" s="95" t="s">
        <v>256</v>
      </c>
      <c r="C20" s="98">
        <v>12</v>
      </c>
      <c r="D20" s="97"/>
      <c r="E20" s="98">
        <v>13</v>
      </c>
      <c r="F20" s="98">
        <v>13</v>
      </c>
      <c r="G20" s="99" t="s">
        <v>213</v>
      </c>
      <c r="H20" s="98" t="s">
        <v>216</v>
      </c>
      <c r="I20" s="100"/>
    </row>
    <row r="21" spans="1:9" x14ac:dyDescent="0.2">
      <c r="A21" s="94">
        <v>3</v>
      </c>
      <c r="B21" s="95" t="s">
        <v>350</v>
      </c>
      <c r="C21" s="98">
        <v>6</v>
      </c>
      <c r="D21" s="98">
        <v>6</v>
      </c>
      <c r="E21" s="97"/>
      <c r="F21" s="98">
        <v>11</v>
      </c>
      <c r="G21" s="99" t="s">
        <v>223</v>
      </c>
      <c r="H21" s="98" t="s">
        <v>211</v>
      </c>
      <c r="I21" s="100"/>
    </row>
    <row r="22" spans="1:9" x14ac:dyDescent="0.2">
      <c r="A22" s="94">
        <v>4</v>
      </c>
      <c r="B22" s="95" t="s">
        <v>333</v>
      </c>
      <c r="C22" s="98">
        <v>9</v>
      </c>
      <c r="D22" s="98">
        <v>2</v>
      </c>
      <c r="E22" s="98">
        <v>13</v>
      </c>
      <c r="F22" s="97"/>
      <c r="G22" s="99" t="s">
        <v>210</v>
      </c>
      <c r="H22" s="98" t="s">
        <v>218</v>
      </c>
      <c r="I22" s="100"/>
    </row>
    <row r="23" spans="1:9" x14ac:dyDescent="0.2">
      <c r="A23" s="91"/>
      <c r="C23" s="101"/>
      <c r="D23" s="101"/>
      <c r="E23" s="101"/>
      <c r="F23" s="101"/>
      <c r="G23" s="102"/>
      <c r="H23" s="101"/>
      <c r="I23" s="103"/>
    </row>
    <row r="24" spans="1:9" x14ac:dyDescent="0.2">
      <c r="A24" s="94" t="s">
        <v>351</v>
      </c>
      <c r="B24" s="94"/>
      <c r="C24" s="96">
        <v>1</v>
      </c>
      <c r="D24" s="96">
        <v>2</v>
      </c>
      <c r="E24" s="96">
        <v>3</v>
      </c>
      <c r="F24" s="96">
        <v>4</v>
      </c>
      <c r="G24" s="96" t="s">
        <v>208</v>
      </c>
      <c r="H24" s="96" t="s">
        <v>122</v>
      </c>
      <c r="I24" s="103"/>
    </row>
    <row r="25" spans="1:9" x14ac:dyDescent="0.2">
      <c r="A25" s="94">
        <v>1</v>
      </c>
      <c r="B25" s="95" t="s">
        <v>257</v>
      </c>
      <c r="C25" s="97"/>
      <c r="D25" s="98">
        <v>5</v>
      </c>
      <c r="E25" s="98">
        <v>13</v>
      </c>
      <c r="F25" s="98">
        <v>7</v>
      </c>
      <c r="G25" s="99" t="s">
        <v>210</v>
      </c>
      <c r="H25" s="98" t="s">
        <v>211</v>
      </c>
      <c r="I25" s="100"/>
    </row>
    <row r="26" spans="1:9" x14ac:dyDescent="0.2">
      <c r="A26" s="94">
        <v>2</v>
      </c>
      <c r="B26" s="95" t="s">
        <v>252</v>
      </c>
      <c r="C26" s="98">
        <v>13</v>
      </c>
      <c r="D26" s="97"/>
      <c r="E26" s="98">
        <v>6</v>
      </c>
      <c r="F26" s="98">
        <v>4</v>
      </c>
      <c r="G26" s="99" t="s">
        <v>210</v>
      </c>
      <c r="H26" s="98" t="s">
        <v>218</v>
      </c>
      <c r="I26" s="100"/>
    </row>
    <row r="27" spans="1:9" x14ac:dyDescent="0.2">
      <c r="A27" s="94">
        <v>3</v>
      </c>
      <c r="B27" s="95" t="s">
        <v>352</v>
      </c>
      <c r="C27" s="98">
        <v>8</v>
      </c>
      <c r="D27" s="104">
        <v>13</v>
      </c>
      <c r="E27" s="97"/>
      <c r="F27" s="98">
        <v>13</v>
      </c>
      <c r="G27" s="99" t="s">
        <v>213</v>
      </c>
      <c r="H27" s="104" t="s">
        <v>214</v>
      </c>
      <c r="I27" s="100"/>
    </row>
    <row r="28" spans="1:9" x14ac:dyDescent="0.2">
      <c r="A28" s="94">
        <v>4</v>
      </c>
      <c r="B28" s="95" t="s">
        <v>353</v>
      </c>
      <c r="C28" s="98">
        <v>13</v>
      </c>
      <c r="D28" s="98">
        <v>13</v>
      </c>
      <c r="E28" s="98">
        <v>5</v>
      </c>
      <c r="F28" s="97"/>
      <c r="G28" s="99" t="s">
        <v>213</v>
      </c>
      <c r="H28" s="98" t="s">
        <v>216</v>
      </c>
      <c r="I28" s="100"/>
    </row>
    <row r="29" spans="1:9" x14ac:dyDescent="0.2">
      <c r="A29" s="105"/>
      <c r="B29" s="103"/>
      <c r="C29" s="106"/>
      <c r="D29" s="107"/>
      <c r="E29" s="106"/>
      <c r="F29" s="108"/>
      <c r="G29" s="100"/>
      <c r="H29" s="106"/>
      <c r="I29" s="100"/>
    </row>
    <row r="30" spans="1:9" x14ac:dyDescent="0.2">
      <c r="A30" s="105"/>
      <c r="B30" s="109" t="s">
        <v>226</v>
      </c>
      <c r="C30" s="100" t="s">
        <v>227</v>
      </c>
      <c r="D30" s="100" t="s">
        <v>228</v>
      </c>
      <c r="F30" s="108"/>
      <c r="G30" s="100"/>
      <c r="H30" s="106"/>
      <c r="I30" s="100"/>
    </row>
    <row r="31" spans="1:9" x14ac:dyDescent="0.2">
      <c r="A31" s="105"/>
      <c r="B31" s="109" t="s">
        <v>229</v>
      </c>
      <c r="C31" s="100" t="s">
        <v>230</v>
      </c>
      <c r="D31" s="100" t="s">
        <v>231</v>
      </c>
      <c r="F31" s="108"/>
      <c r="G31" s="100"/>
      <c r="H31" s="106"/>
      <c r="I31" s="100"/>
    </row>
    <row r="32" spans="1:9" x14ac:dyDescent="0.2">
      <c r="A32" s="105"/>
      <c r="B32" s="109" t="s">
        <v>232</v>
      </c>
      <c r="C32" s="100" t="s">
        <v>210</v>
      </c>
      <c r="D32" s="100" t="s">
        <v>233</v>
      </c>
      <c r="F32" s="108"/>
      <c r="G32" s="100"/>
      <c r="H32" s="106"/>
      <c r="I32" s="100"/>
    </row>
    <row r="33" spans="1:11" x14ac:dyDescent="0.2">
      <c r="A33" s="105"/>
      <c r="B33" s="103"/>
      <c r="C33" s="106"/>
      <c r="D33" s="100"/>
      <c r="E33" s="100"/>
      <c r="F33" s="108"/>
      <c r="G33" s="100"/>
      <c r="H33" s="106"/>
      <c r="I33" s="100"/>
    </row>
    <row r="34" spans="1:11" x14ac:dyDescent="0.2">
      <c r="A34" s="135" t="s">
        <v>354</v>
      </c>
    </row>
    <row r="35" spans="1:11" x14ac:dyDescent="0.2">
      <c r="A35" s="135"/>
    </row>
    <row r="36" spans="1:11" x14ac:dyDescent="0.2">
      <c r="A36" s="91" t="s">
        <v>234</v>
      </c>
      <c r="B36" s="92" t="s">
        <v>338</v>
      </c>
      <c r="C36" s="111">
        <v>7</v>
      </c>
    </row>
    <row r="37" spans="1:11" x14ac:dyDescent="0.2">
      <c r="B37" s="113"/>
      <c r="C37" s="114" t="s">
        <v>353</v>
      </c>
      <c r="D37" s="115"/>
      <c r="F37" s="111">
        <v>13</v>
      </c>
    </row>
    <row r="38" spans="1:11" x14ac:dyDescent="0.2">
      <c r="A38" s="91" t="s">
        <v>295</v>
      </c>
      <c r="B38" s="115" t="s">
        <v>353</v>
      </c>
      <c r="C38" s="116">
        <v>13</v>
      </c>
      <c r="E38" s="117"/>
    </row>
    <row r="39" spans="1:11" x14ac:dyDescent="0.2">
      <c r="D39" s="103"/>
      <c r="E39" s="118"/>
      <c r="F39" s="92" t="s">
        <v>353</v>
      </c>
      <c r="I39" s="111">
        <v>2</v>
      </c>
    </row>
    <row r="40" spans="1:11" x14ac:dyDescent="0.2">
      <c r="A40" s="91" t="s">
        <v>236</v>
      </c>
      <c r="B40" s="92" t="s">
        <v>349</v>
      </c>
      <c r="C40" s="119">
        <v>12</v>
      </c>
      <c r="E40" s="118"/>
      <c r="F40" s="113"/>
      <c r="G40" s="113"/>
      <c r="H40" s="117"/>
    </row>
    <row r="41" spans="1:11" x14ac:dyDescent="0.2">
      <c r="B41" s="113"/>
      <c r="C41" s="123" t="s">
        <v>256</v>
      </c>
      <c r="E41" s="124"/>
      <c r="F41" s="119">
        <v>6</v>
      </c>
      <c r="G41" s="103"/>
      <c r="H41" s="118"/>
    </row>
    <row r="42" spans="1:11" x14ac:dyDescent="0.2">
      <c r="A42" s="91" t="s">
        <v>285</v>
      </c>
      <c r="B42" s="115" t="s">
        <v>256</v>
      </c>
      <c r="C42" s="125">
        <v>13</v>
      </c>
      <c r="D42" s="113"/>
      <c r="F42" s="103"/>
      <c r="G42" s="103"/>
      <c r="H42" s="118"/>
    </row>
    <row r="43" spans="1:11" ht="13.5" thickBot="1" x14ac:dyDescent="0.25">
      <c r="F43" s="103"/>
      <c r="G43" s="103"/>
      <c r="H43" s="118"/>
      <c r="J43" s="92" t="s">
        <v>255</v>
      </c>
    </row>
    <row r="44" spans="1:11" x14ac:dyDescent="0.2">
      <c r="A44" s="91" t="s">
        <v>294</v>
      </c>
      <c r="B44" s="92" t="s">
        <v>255</v>
      </c>
      <c r="C44" s="111">
        <v>13</v>
      </c>
      <c r="F44" s="103"/>
      <c r="G44" s="103"/>
      <c r="H44" s="118"/>
      <c r="I44" s="120"/>
      <c r="J44" s="121" t="s">
        <v>237</v>
      </c>
      <c r="K44" s="122"/>
    </row>
    <row r="45" spans="1:11" x14ac:dyDescent="0.2">
      <c r="B45" s="113"/>
      <c r="C45" s="114" t="s">
        <v>255</v>
      </c>
      <c r="D45" s="115"/>
      <c r="F45" s="119">
        <v>13</v>
      </c>
      <c r="G45" s="103"/>
      <c r="H45" s="118"/>
    </row>
    <row r="46" spans="1:11" ht="13.5" thickBot="1" x14ac:dyDescent="0.25">
      <c r="A46" s="91" t="s">
        <v>235</v>
      </c>
      <c r="B46" s="115" t="s">
        <v>261</v>
      </c>
      <c r="C46" s="116">
        <v>8</v>
      </c>
      <c r="E46" s="117"/>
      <c r="F46" s="103"/>
      <c r="G46" s="103"/>
      <c r="H46" s="118"/>
      <c r="J46" s="126" t="s">
        <v>353</v>
      </c>
      <c r="K46" s="126"/>
    </row>
    <row r="47" spans="1:11" x14ac:dyDescent="0.2">
      <c r="D47" s="103"/>
      <c r="E47" s="118"/>
      <c r="F47" s="115" t="s">
        <v>255</v>
      </c>
      <c r="G47" s="115"/>
      <c r="H47" s="124"/>
      <c r="I47" s="111">
        <v>13</v>
      </c>
      <c r="J47" s="121" t="s">
        <v>239</v>
      </c>
    </row>
    <row r="48" spans="1:11" x14ac:dyDescent="0.2">
      <c r="A48" s="91" t="s">
        <v>284</v>
      </c>
      <c r="B48" s="92" t="s">
        <v>352</v>
      </c>
      <c r="C48" s="119">
        <v>13</v>
      </c>
      <c r="E48" s="118"/>
    </row>
    <row r="49" spans="1:11" x14ac:dyDescent="0.2">
      <c r="B49" s="113"/>
      <c r="C49" s="123" t="s">
        <v>352</v>
      </c>
      <c r="E49" s="124"/>
      <c r="F49" s="111">
        <v>3</v>
      </c>
    </row>
    <row r="50" spans="1:11" x14ac:dyDescent="0.2">
      <c r="A50" s="91" t="s">
        <v>238</v>
      </c>
      <c r="B50" s="115" t="s">
        <v>340</v>
      </c>
      <c r="C50" s="125">
        <v>8</v>
      </c>
      <c r="D50" s="113"/>
    </row>
    <row r="51" spans="1:11" x14ac:dyDescent="0.2">
      <c r="F51" s="92" t="s">
        <v>256</v>
      </c>
      <c r="I51" s="119">
        <v>13</v>
      </c>
      <c r="J51" s="103"/>
      <c r="K51" s="103"/>
    </row>
    <row r="52" spans="1:11" ht="13.5" thickBot="1" x14ac:dyDescent="0.25">
      <c r="F52" s="113"/>
      <c r="G52" s="113"/>
      <c r="H52" s="117"/>
      <c r="I52" s="126"/>
      <c r="J52" s="126" t="s">
        <v>256</v>
      </c>
      <c r="K52" s="126"/>
    </row>
    <row r="53" spans="1:11" x14ac:dyDescent="0.2">
      <c r="F53" s="115" t="s">
        <v>352</v>
      </c>
      <c r="G53" s="115"/>
      <c r="H53" s="124"/>
      <c r="I53" s="111">
        <v>6</v>
      </c>
      <c r="J53" s="105" t="s">
        <v>240</v>
      </c>
      <c r="K53" s="103"/>
    </row>
    <row r="54" spans="1:11" x14ac:dyDescent="0.2">
      <c r="J54" s="103"/>
      <c r="K54" s="103"/>
    </row>
    <row r="55" spans="1:11" ht="13.5" thickBot="1" x14ac:dyDescent="0.25">
      <c r="G55" s="103"/>
      <c r="H55" s="103"/>
      <c r="J55" s="126" t="s">
        <v>352</v>
      </c>
      <c r="K55" s="126"/>
    </row>
    <row r="56" spans="1:11" x14ac:dyDescent="0.2">
      <c r="C56" s="92" t="s">
        <v>338</v>
      </c>
      <c r="F56" s="111">
        <v>12</v>
      </c>
      <c r="J56" s="91" t="s">
        <v>241</v>
      </c>
    </row>
    <row r="57" spans="1:11" x14ac:dyDescent="0.2">
      <c r="C57" s="113"/>
      <c r="D57" s="113"/>
      <c r="E57" s="117"/>
      <c r="F57" s="114" t="s">
        <v>349</v>
      </c>
      <c r="G57" s="115"/>
      <c r="H57" s="115"/>
      <c r="I57" s="111">
        <v>7</v>
      </c>
    </row>
    <row r="58" spans="1:11" x14ac:dyDescent="0.2">
      <c r="C58" s="115" t="s">
        <v>349</v>
      </c>
      <c r="D58" s="115"/>
      <c r="E58" s="124"/>
      <c r="F58" s="116">
        <v>13</v>
      </c>
      <c r="H58" s="118"/>
    </row>
    <row r="59" spans="1:11" ht="13.5" thickBot="1" x14ac:dyDescent="0.25">
      <c r="F59" s="103"/>
      <c r="H59" s="118"/>
      <c r="J59" s="92" t="s">
        <v>340</v>
      </c>
    </row>
    <row r="60" spans="1:11" x14ac:dyDescent="0.2">
      <c r="C60" s="92" t="s">
        <v>261</v>
      </c>
      <c r="F60" s="119"/>
      <c r="H60" s="118"/>
      <c r="I60" s="120"/>
      <c r="J60" s="121" t="s">
        <v>245</v>
      </c>
      <c r="K60" s="122"/>
    </row>
    <row r="61" spans="1:11" x14ac:dyDescent="0.2">
      <c r="C61" s="113"/>
      <c r="D61" s="113"/>
      <c r="E61" s="117"/>
      <c r="F61" s="123" t="s">
        <v>340</v>
      </c>
      <c r="H61" s="124"/>
      <c r="I61" s="119">
        <v>13</v>
      </c>
    </row>
    <row r="62" spans="1:11" ht="13.5" thickBot="1" x14ac:dyDescent="0.25">
      <c r="C62" s="115" t="s">
        <v>340</v>
      </c>
      <c r="D62" s="115"/>
      <c r="E62" s="124"/>
      <c r="F62" s="125" t="s">
        <v>16</v>
      </c>
      <c r="G62" s="113"/>
      <c r="I62" s="103"/>
      <c r="J62" s="103" t="s">
        <v>349</v>
      </c>
      <c r="K62" s="126"/>
    </row>
    <row r="63" spans="1:11" x14ac:dyDescent="0.2">
      <c r="I63" s="103"/>
      <c r="J63" s="121" t="s">
        <v>247</v>
      </c>
      <c r="K63" s="103"/>
    </row>
    <row r="64" spans="1:11" x14ac:dyDescent="0.2">
      <c r="F64" s="92" t="s">
        <v>338</v>
      </c>
      <c r="I64" s="119"/>
      <c r="J64" s="103"/>
      <c r="K64" s="103"/>
    </row>
    <row r="65" spans="1:11" ht="13.5" thickBot="1" x14ac:dyDescent="0.25">
      <c r="F65" s="113"/>
      <c r="G65" s="113"/>
      <c r="H65" s="117"/>
      <c r="I65" s="126"/>
      <c r="J65" s="126" t="s">
        <v>261</v>
      </c>
      <c r="K65" s="126"/>
    </row>
    <row r="66" spans="1:11" x14ac:dyDescent="0.2">
      <c r="F66" s="115" t="s">
        <v>261</v>
      </c>
      <c r="G66" s="115"/>
      <c r="H66" s="124"/>
      <c r="I66" s="111"/>
      <c r="J66" s="105" t="s">
        <v>248</v>
      </c>
      <c r="K66" s="103"/>
    </row>
    <row r="67" spans="1:11" x14ac:dyDescent="0.2">
      <c r="J67" s="103"/>
      <c r="K67" s="103"/>
    </row>
    <row r="68" spans="1:11" ht="13.5" thickBot="1" x14ac:dyDescent="0.25">
      <c r="G68" s="103"/>
      <c r="H68" s="103"/>
      <c r="J68" s="126" t="s">
        <v>338</v>
      </c>
      <c r="K68" s="126"/>
    </row>
    <row r="69" spans="1:11" x14ac:dyDescent="0.2">
      <c r="G69" s="103"/>
      <c r="H69" s="103"/>
      <c r="J69" s="91" t="s">
        <v>249</v>
      </c>
    </row>
    <row r="70" spans="1:11" x14ac:dyDescent="0.2">
      <c r="G70" s="103"/>
      <c r="H70" s="103"/>
      <c r="J70" s="91"/>
    </row>
    <row r="71" spans="1:11" x14ac:dyDescent="0.2">
      <c r="A71" s="135" t="s">
        <v>298</v>
      </c>
    </row>
    <row r="72" spans="1:11" x14ac:dyDescent="0.2">
      <c r="A72" s="135"/>
    </row>
    <row r="73" spans="1:11" x14ac:dyDescent="0.2">
      <c r="A73" s="91" t="s">
        <v>242</v>
      </c>
      <c r="B73" s="92" t="s">
        <v>260</v>
      </c>
      <c r="C73" s="111">
        <v>13</v>
      </c>
    </row>
    <row r="74" spans="1:11" x14ac:dyDescent="0.2">
      <c r="B74" s="113"/>
      <c r="C74" s="114" t="s">
        <v>260</v>
      </c>
      <c r="D74" s="115"/>
      <c r="F74" s="111">
        <v>13</v>
      </c>
    </row>
    <row r="75" spans="1:11" x14ac:dyDescent="0.2">
      <c r="A75" s="91" t="s">
        <v>355</v>
      </c>
      <c r="B75" s="115" t="s">
        <v>257</v>
      </c>
      <c r="C75" s="116">
        <v>8</v>
      </c>
      <c r="E75" s="117"/>
    </row>
    <row r="76" spans="1:11" x14ac:dyDescent="0.2">
      <c r="D76" s="103"/>
      <c r="E76" s="118"/>
      <c r="F76" s="92" t="s">
        <v>260</v>
      </c>
      <c r="I76" s="111">
        <v>13</v>
      </c>
    </row>
    <row r="77" spans="1:11" x14ac:dyDescent="0.2">
      <c r="A77" s="91" t="s">
        <v>244</v>
      </c>
      <c r="B77" s="92" t="s">
        <v>347</v>
      </c>
      <c r="C77" s="119">
        <v>13</v>
      </c>
      <c r="E77" s="118"/>
      <c r="F77" s="113"/>
      <c r="G77" s="113"/>
      <c r="H77" s="117"/>
    </row>
    <row r="78" spans="1:11" x14ac:dyDescent="0.2">
      <c r="B78" s="113"/>
      <c r="C78" s="123" t="s">
        <v>347</v>
      </c>
      <c r="E78" s="124"/>
      <c r="F78" s="119">
        <v>8</v>
      </c>
      <c r="G78" s="103"/>
      <c r="H78" s="118"/>
    </row>
    <row r="79" spans="1:11" x14ac:dyDescent="0.2">
      <c r="A79" s="91" t="s">
        <v>356</v>
      </c>
      <c r="B79" s="115" t="s">
        <v>350</v>
      </c>
      <c r="C79" s="125">
        <v>6</v>
      </c>
      <c r="D79" s="113"/>
      <c r="F79" s="103"/>
      <c r="G79" s="103"/>
      <c r="H79" s="118"/>
    </row>
    <row r="80" spans="1:11" ht="13.5" thickBot="1" x14ac:dyDescent="0.25">
      <c r="F80" s="103"/>
      <c r="G80" s="103"/>
      <c r="H80" s="118"/>
      <c r="J80" s="92" t="s">
        <v>260</v>
      </c>
    </row>
    <row r="81" spans="1:11" x14ac:dyDescent="0.2">
      <c r="A81" s="91" t="s">
        <v>312</v>
      </c>
      <c r="B81" s="92" t="s">
        <v>333</v>
      </c>
      <c r="C81" s="111">
        <v>13</v>
      </c>
      <c r="F81" s="103"/>
      <c r="G81" s="103"/>
      <c r="H81" s="118"/>
      <c r="I81" s="120"/>
      <c r="J81" s="121" t="s">
        <v>299</v>
      </c>
      <c r="K81" s="122"/>
    </row>
    <row r="82" spans="1:11" x14ac:dyDescent="0.2">
      <c r="B82" s="113"/>
      <c r="C82" s="114" t="s">
        <v>333</v>
      </c>
      <c r="D82" s="115"/>
      <c r="F82" s="119" t="s">
        <v>16</v>
      </c>
      <c r="G82" s="103"/>
      <c r="H82" s="118"/>
    </row>
    <row r="83" spans="1:11" ht="13.5" thickBot="1" x14ac:dyDescent="0.25">
      <c r="A83" s="91" t="s">
        <v>243</v>
      </c>
      <c r="B83" s="115" t="s">
        <v>348</v>
      </c>
      <c r="C83" s="116">
        <v>11</v>
      </c>
      <c r="E83" s="117"/>
      <c r="F83" s="103"/>
      <c r="G83" s="103"/>
      <c r="H83" s="118"/>
      <c r="J83" s="126" t="s">
        <v>252</v>
      </c>
      <c r="K83" s="126"/>
    </row>
    <row r="84" spans="1:11" x14ac:dyDescent="0.2">
      <c r="D84" s="103"/>
      <c r="E84" s="118"/>
      <c r="F84" s="115" t="s">
        <v>252</v>
      </c>
      <c r="G84" s="115"/>
      <c r="H84" s="124"/>
      <c r="I84" s="111">
        <v>11</v>
      </c>
      <c r="J84" s="121" t="s">
        <v>300</v>
      </c>
    </row>
    <row r="85" spans="1:11" x14ac:dyDescent="0.2">
      <c r="A85" s="91" t="s">
        <v>311</v>
      </c>
      <c r="B85" s="92" t="s">
        <v>252</v>
      </c>
      <c r="C85" s="119"/>
      <c r="E85" s="118"/>
    </row>
    <row r="86" spans="1:11" x14ac:dyDescent="0.2">
      <c r="B86" s="113"/>
      <c r="C86" s="123" t="s">
        <v>252</v>
      </c>
      <c r="E86" s="124"/>
      <c r="F86" s="111" t="s">
        <v>16</v>
      </c>
    </row>
    <row r="87" spans="1:11" x14ac:dyDescent="0.2">
      <c r="A87" s="91" t="s">
        <v>246</v>
      </c>
      <c r="B87" s="115" t="s">
        <v>301</v>
      </c>
      <c r="C87" s="125"/>
      <c r="D87" s="113"/>
    </row>
    <row r="88" spans="1:11" x14ac:dyDescent="0.2">
      <c r="F88" s="92" t="s">
        <v>347</v>
      </c>
      <c r="I88" s="119">
        <v>13</v>
      </c>
      <c r="J88" s="103"/>
      <c r="K88" s="103"/>
    </row>
    <row r="89" spans="1:11" ht="13.5" thickBot="1" x14ac:dyDescent="0.25">
      <c r="F89" s="113"/>
      <c r="G89" s="113"/>
      <c r="H89" s="117"/>
      <c r="I89" s="126"/>
      <c r="J89" s="126" t="s">
        <v>347</v>
      </c>
      <c r="K89" s="126"/>
    </row>
    <row r="90" spans="1:11" x14ac:dyDescent="0.2">
      <c r="F90" s="115" t="s">
        <v>333</v>
      </c>
      <c r="G90" s="115"/>
      <c r="H90" s="124"/>
      <c r="I90" s="111">
        <v>12</v>
      </c>
      <c r="J90" s="105" t="s">
        <v>302</v>
      </c>
      <c r="K90" s="103"/>
    </row>
    <row r="91" spans="1:11" x14ac:dyDescent="0.2">
      <c r="J91" s="103"/>
      <c r="K91" s="103"/>
    </row>
    <row r="92" spans="1:11" ht="13.5" thickBot="1" x14ac:dyDescent="0.25">
      <c r="G92" s="103"/>
      <c r="H92" s="103"/>
      <c r="J92" s="126" t="s">
        <v>333</v>
      </c>
      <c r="K92" s="126"/>
    </row>
    <row r="93" spans="1:11" x14ac:dyDescent="0.2">
      <c r="C93" s="92" t="s">
        <v>257</v>
      </c>
      <c r="F93" s="111" t="s">
        <v>16</v>
      </c>
      <c r="J93" s="91" t="s">
        <v>303</v>
      </c>
    </row>
    <row r="94" spans="1:11" x14ac:dyDescent="0.2">
      <c r="C94" s="113"/>
      <c r="D94" s="113"/>
      <c r="E94" s="117"/>
      <c r="F94" s="114" t="s">
        <v>257</v>
      </c>
      <c r="G94" s="115"/>
      <c r="H94" s="115"/>
      <c r="I94" s="111">
        <v>13</v>
      </c>
    </row>
    <row r="95" spans="1:11" x14ac:dyDescent="0.2">
      <c r="C95" s="115" t="s">
        <v>350</v>
      </c>
      <c r="D95" s="115"/>
      <c r="E95" s="124"/>
      <c r="F95" s="116"/>
      <c r="H95" s="118"/>
    </row>
    <row r="96" spans="1:11" ht="13.5" thickBot="1" x14ac:dyDescent="0.25">
      <c r="F96" s="103"/>
      <c r="H96" s="118"/>
      <c r="J96" s="92" t="s">
        <v>257</v>
      </c>
    </row>
    <row r="97" spans="1:11" x14ac:dyDescent="0.2">
      <c r="C97" s="92" t="s">
        <v>348</v>
      </c>
      <c r="F97" s="119"/>
      <c r="H97" s="118"/>
      <c r="I97" s="120"/>
      <c r="J97" s="121" t="s">
        <v>304</v>
      </c>
      <c r="K97" s="122"/>
    </row>
    <row r="98" spans="1:11" x14ac:dyDescent="0.2">
      <c r="C98" s="113"/>
      <c r="D98" s="113"/>
      <c r="E98" s="117"/>
      <c r="F98" s="123" t="s">
        <v>348</v>
      </c>
      <c r="H98" s="124"/>
      <c r="I98" s="119">
        <v>11</v>
      </c>
    </row>
    <row r="99" spans="1:11" ht="13.5" thickBot="1" x14ac:dyDescent="0.25">
      <c r="C99" s="115" t="s">
        <v>301</v>
      </c>
      <c r="D99" s="115"/>
      <c r="E99" s="124"/>
      <c r="F99" s="125"/>
      <c r="G99" s="113"/>
      <c r="I99" s="103"/>
      <c r="J99" s="103" t="s">
        <v>348</v>
      </c>
      <c r="K99" s="126"/>
    </row>
    <row r="100" spans="1:11" x14ac:dyDescent="0.2">
      <c r="I100" s="103"/>
      <c r="J100" s="121" t="s">
        <v>305</v>
      </c>
      <c r="K100" s="103"/>
    </row>
    <row r="101" spans="1:11" x14ac:dyDescent="0.2">
      <c r="F101" s="92" t="s">
        <v>350</v>
      </c>
      <c r="I101" s="119"/>
      <c r="J101" s="103"/>
      <c r="K101" s="103"/>
    </row>
    <row r="102" spans="1:11" ht="13.5" thickBot="1" x14ac:dyDescent="0.25">
      <c r="F102" s="113"/>
      <c r="G102" s="113"/>
      <c r="H102" s="117"/>
      <c r="I102" s="126"/>
      <c r="J102" s="126" t="s">
        <v>350</v>
      </c>
      <c r="K102" s="126"/>
    </row>
    <row r="103" spans="1:11" x14ac:dyDescent="0.2">
      <c r="F103" s="115" t="s">
        <v>301</v>
      </c>
      <c r="G103" s="115"/>
      <c r="H103" s="124"/>
      <c r="I103" s="111"/>
      <c r="J103" s="105" t="s">
        <v>306</v>
      </c>
      <c r="K103" s="103"/>
    </row>
    <row r="104" spans="1:11" x14ac:dyDescent="0.2">
      <c r="J104" s="103"/>
      <c r="K104" s="103"/>
    </row>
    <row r="105" spans="1:11" ht="13.5" thickBot="1" x14ac:dyDescent="0.25">
      <c r="G105" s="103"/>
      <c r="H105" s="103"/>
      <c r="J105" s="126" t="s">
        <v>301</v>
      </c>
      <c r="K105" s="126"/>
    </row>
    <row r="106" spans="1:11" x14ac:dyDescent="0.2">
      <c r="G106" s="103"/>
      <c r="H106" s="103"/>
      <c r="J106" s="91" t="s">
        <v>307</v>
      </c>
    </row>
    <row r="108" spans="1:11" x14ac:dyDescent="0.2">
      <c r="A108" s="94">
        <v>1</v>
      </c>
      <c r="B108" s="419" t="s">
        <v>255</v>
      </c>
    </row>
    <row r="109" spans="1:11" x14ac:dyDescent="0.2">
      <c r="A109" s="94">
        <v>2</v>
      </c>
      <c r="B109" s="420" t="s">
        <v>353</v>
      </c>
    </row>
    <row r="110" spans="1:11" x14ac:dyDescent="0.2">
      <c r="A110" s="94">
        <v>3</v>
      </c>
      <c r="B110" s="421" t="s">
        <v>256</v>
      </c>
    </row>
    <row r="111" spans="1:11" x14ac:dyDescent="0.2">
      <c r="A111" s="94">
        <v>4</v>
      </c>
      <c r="B111" s="95" t="s">
        <v>352</v>
      </c>
    </row>
    <row r="112" spans="1:11" x14ac:dyDescent="0.2">
      <c r="A112" s="94">
        <v>5</v>
      </c>
      <c r="B112" s="95" t="s">
        <v>340</v>
      </c>
    </row>
    <row r="113" spans="1:2" x14ac:dyDescent="0.2">
      <c r="A113" s="94">
        <v>6</v>
      </c>
      <c r="B113" s="95" t="s">
        <v>349</v>
      </c>
    </row>
    <row r="114" spans="1:2" x14ac:dyDescent="0.2">
      <c r="A114" s="94">
        <v>7</v>
      </c>
      <c r="B114" s="95" t="s">
        <v>261</v>
      </c>
    </row>
    <row r="115" spans="1:2" x14ac:dyDescent="0.2">
      <c r="A115" s="94">
        <v>8</v>
      </c>
      <c r="B115" s="95" t="s">
        <v>338</v>
      </c>
    </row>
    <row r="116" spans="1:2" x14ac:dyDescent="0.2">
      <c r="A116" s="94">
        <v>9</v>
      </c>
      <c r="B116" s="95" t="s">
        <v>260</v>
      </c>
    </row>
    <row r="117" spans="1:2" x14ac:dyDescent="0.2">
      <c r="A117" s="94">
        <v>10</v>
      </c>
      <c r="B117" s="95" t="s">
        <v>252</v>
      </c>
    </row>
    <row r="118" spans="1:2" x14ac:dyDescent="0.2">
      <c r="A118" s="94">
        <v>11</v>
      </c>
      <c r="B118" s="95" t="s">
        <v>347</v>
      </c>
    </row>
    <row r="119" spans="1:2" x14ac:dyDescent="0.2">
      <c r="A119" s="94">
        <v>12</v>
      </c>
      <c r="B119" s="95" t="s">
        <v>333</v>
      </c>
    </row>
    <row r="120" spans="1:2" x14ac:dyDescent="0.2">
      <c r="A120" s="94">
        <v>13</v>
      </c>
      <c r="B120" s="95" t="s">
        <v>257</v>
      </c>
    </row>
    <row r="121" spans="1:2" x14ac:dyDescent="0.2">
      <c r="A121" s="94">
        <v>14</v>
      </c>
      <c r="B121" s="95" t="s">
        <v>348</v>
      </c>
    </row>
    <row r="122" spans="1:2" x14ac:dyDescent="0.2">
      <c r="A122" s="94">
        <v>15</v>
      </c>
      <c r="B122" s="95" t="s">
        <v>350</v>
      </c>
    </row>
  </sheetData>
  <hyperlinks>
    <hyperlink ref="E1" location="Kalender!G1" display="Kalender"/>
    <hyperlink ref="G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3" manualBreakCount="3">
    <brk id="32" max="16383" man="1"/>
    <brk id="69" max="12" man="1"/>
    <brk id="1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54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4.5703125" style="173" customWidth="1"/>
    <col min="2" max="2" width="19.42578125" style="173" bestFit="1" customWidth="1"/>
    <col min="3" max="3" width="9.7109375" style="173" customWidth="1"/>
    <col min="4" max="4" width="19.42578125" style="173" bestFit="1" customWidth="1"/>
    <col min="5" max="10" width="9.7109375" style="173" customWidth="1"/>
    <col min="11" max="11" width="19.42578125" style="173" bestFit="1" customWidth="1"/>
    <col min="12" max="12" width="6.7109375" style="173" customWidth="1"/>
    <col min="13" max="16384" width="9.140625" style="173"/>
  </cols>
  <sheetData>
    <row r="1" spans="1:9" x14ac:dyDescent="0.2">
      <c r="A1" s="91" t="str">
        <f>UPPER((Kalend!D20)&amp;" - "&amp;(Kalend!C20)&amp;" - "&amp;(Kalend!E20))</f>
        <v>8 - TOILA VALLA MV (12. MURUTURNIIR) - ÜKSIK</v>
      </c>
      <c r="E1" s="418" t="str">
        <f>HYPERLINK("#Kalend!I1","Kalender")</f>
        <v>Kalender</v>
      </c>
      <c r="F1" s="93"/>
      <c r="G1" s="418" t="str">
        <f>HYPERLINK("#Reit!I1","Reiting")</f>
        <v>Reiting</v>
      </c>
      <c r="H1" s="92"/>
      <c r="I1" s="92"/>
    </row>
    <row r="2" spans="1:9" x14ac:dyDescent="0.2">
      <c r="A2" s="93" t="str">
        <f>"Toimumisaeg: "&amp;(Kalend!A20)&amp;" kell "&amp;(Kalend!B20)</f>
        <v>Toimumisaeg: P, 14.07.2013 kell 11:00</v>
      </c>
    </row>
    <row r="3" spans="1:9" x14ac:dyDescent="0.2">
      <c r="A3" s="93" t="str">
        <f>"Toimumiskoht: "&amp;(Kalend!F20)</f>
        <v>Toimumiskoht: Voka staadion</v>
      </c>
    </row>
    <row r="4" spans="1:9" x14ac:dyDescent="0.2">
      <c r="A4" s="93" t="str">
        <f>"Korraldaja: "&amp;(Kalend!G20)</f>
        <v>Korraldaja: Toila vald</v>
      </c>
    </row>
    <row r="6" spans="1:9" x14ac:dyDescent="0.2">
      <c r="A6" s="174" t="s">
        <v>357</v>
      </c>
    </row>
    <row r="7" spans="1:9" x14ac:dyDescent="0.2">
      <c r="C7" s="110">
        <v>1</v>
      </c>
      <c r="D7" s="173" t="s">
        <v>127</v>
      </c>
      <c r="E7" s="175">
        <v>13</v>
      </c>
    </row>
    <row r="8" spans="1:9" x14ac:dyDescent="0.2">
      <c r="C8" s="176"/>
      <c r="D8" s="177">
        <v>-101</v>
      </c>
      <c r="E8" s="178" t="s">
        <v>127</v>
      </c>
      <c r="F8" s="175">
        <v>13</v>
      </c>
    </row>
    <row r="9" spans="1:9" x14ac:dyDescent="0.2">
      <c r="C9" s="176">
        <v>32</v>
      </c>
      <c r="D9" s="179" t="s">
        <v>301</v>
      </c>
      <c r="E9" s="180"/>
    </row>
    <row r="10" spans="1:9" x14ac:dyDescent="0.2">
      <c r="C10" s="176"/>
      <c r="E10" s="181">
        <v>-117</v>
      </c>
      <c r="F10" s="182" t="s">
        <v>127</v>
      </c>
      <c r="G10" s="175">
        <v>13</v>
      </c>
    </row>
    <row r="11" spans="1:9" x14ac:dyDescent="0.2">
      <c r="C11" s="176">
        <v>17</v>
      </c>
      <c r="D11" s="173" t="s">
        <v>144</v>
      </c>
      <c r="E11" s="183">
        <v>13</v>
      </c>
      <c r="F11" s="184"/>
    </row>
    <row r="12" spans="1:9" x14ac:dyDescent="0.2">
      <c r="C12" s="176"/>
      <c r="D12" s="177">
        <v>-102</v>
      </c>
      <c r="E12" s="185" t="s">
        <v>152</v>
      </c>
      <c r="F12" s="183">
        <v>8</v>
      </c>
    </row>
    <row r="13" spans="1:9" x14ac:dyDescent="0.2">
      <c r="C13" s="176">
        <v>16</v>
      </c>
      <c r="D13" s="179" t="s">
        <v>152</v>
      </c>
      <c r="E13" s="186">
        <v>8</v>
      </c>
      <c r="F13" s="187"/>
    </row>
    <row r="14" spans="1:9" x14ac:dyDescent="0.2">
      <c r="C14" s="188"/>
      <c r="F14" s="181">
        <v>-141</v>
      </c>
      <c r="G14" s="182" t="s">
        <v>127</v>
      </c>
      <c r="H14" s="175">
        <v>11</v>
      </c>
    </row>
    <row r="15" spans="1:9" x14ac:dyDescent="0.2">
      <c r="C15" s="110">
        <v>9</v>
      </c>
      <c r="D15" s="173" t="s">
        <v>143</v>
      </c>
      <c r="E15" s="175">
        <v>13</v>
      </c>
      <c r="F15" s="187"/>
      <c r="G15" s="184"/>
    </row>
    <row r="16" spans="1:9" x14ac:dyDescent="0.2">
      <c r="C16" s="176"/>
      <c r="D16" s="177">
        <v>-103</v>
      </c>
      <c r="E16" s="178" t="s">
        <v>143</v>
      </c>
      <c r="F16" s="183">
        <v>5</v>
      </c>
      <c r="G16" s="187"/>
    </row>
    <row r="17" spans="3:9" x14ac:dyDescent="0.2">
      <c r="C17" s="176">
        <v>24</v>
      </c>
      <c r="D17" s="179" t="s">
        <v>167</v>
      </c>
      <c r="E17" s="180">
        <v>1</v>
      </c>
      <c r="F17" s="187"/>
      <c r="G17" s="187"/>
    </row>
    <row r="18" spans="3:9" x14ac:dyDescent="0.2">
      <c r="C18" s="176"/>
      <c r="E18" s="181">
        <v>-118</v>
      </c>
      <c r="F18" s="189" t="s">
        <v>136</v>
      </c>
      <c r="G18" s="183">
        <v>7</v>
      </c>
    </row>
    <row r="19" spans="3:9" x14ac:dyDescent="0.2">
      <c r="C19" s="176">
        <v>25</v>
      </c>
      <c r="D19" s="173" t="s">
        <v>188</v>
      </c>
      <c r="E19" s="183">
        <v>6</v>
      </c>
      <c r="F19" s="182"/>
      <c r="G19" s="187"/>
    </row>
    <row r="20" spans="3:9" x14ac:dyDescent="0.2">
      <c r="C20" s="176"/>
      <c r="D20" s="177">
        <v>-104</v>
      </c>
      <c r="E20" s="185" t="s">
        <v>136</v>
      </c>
      <c r="F20" s="136">
        <v>13</v>
      </c>
      <c r="G20" s="187"/>
    </row>
    <row r="21" spans="3:9" x14ac:dyDescent="0.2">
      <c r="C21" s="176">
        <v>8</v>
      </c>
      <c r="D21" s="179" t="s">
        <v>136</v>
      </c>
      <c r="E21" s="186">
        <v>13</v>
      </c>
      <c r="F21" s="182"/>
      <c r="G21" s="187"/>
    </row>
    <row r="22" spans="3:9" x14ac:dyDescent="0.2">
      <c r="G22" s="181">
        <v>-157</v>
      </c>
      <c r="H22" s="173" t="s">
        <v>129</v>
      </c>
      <c r="I22" s="175">
        <v>13</v>
      </c>
    </row>
    <row r="23" spans="3:9" x14ac:dyDescent="0.2">
      <c r="C23" s="110">
        <v>5</v>
      </c>
      <c r="D23" s="173" t="s">
        <v>129</v>
      </c>
      <c r="E23" s="175">
        <v>13</v>
      </c>
      <c r="G23" s="187"/>
      <c r="H23" s="184"/>
    </row>
    <row r="24" spans="3:9" x14ac:dyDescent="0.2">
      <c r="C24" s="176"/>
      <c r="D24" s="177">
        <v>-105</v>
      </c>
      <c r="E24" s="178" t="s">
        <v>129</v>
      </c>
      <c r="F24" s="175">
        <v>13</v>
      </c>
      <c r="G24" s="187"/>
      <c r="H24" s="187"/>
    </row>
    <row r="25" spans="3:9" x14ac:dyDescent="0.2">
      <c r="C25" s="176">
        <v>28</v>
      </c>
      <c r="D25" s="179" t="s">
        <v>301</v>
      </c>
      <c r="E25" s="180"/>
      <c r="G25" s="187"/>
      <c r="H25" s="187"/>
    </row>
    <row r="26" spans="3:9" x14ac:dyDescent="0.2">
      <c r="C26" s="176"/>
      <c r="E26" s="181">
        <v>-119</v>
      </c>
      <c r="F26" s="173" t="s">
        <v>129</v>
      </c>
      <c r="G26" s="183">
        <v>13</v>
      </c>
      <c r="H26" s="187"/>
    </row>
    <row r="27" spans="3:9" x14ac:dyDescent="0.2">
      <c r="C27" s="176">
        <v>21</v>
      </c>
      <c r="D27" s="173" t="s">
        <v>191</v>
      </c>
      <c r="E27" s="183">
        <v>9</v>
      </c>
      <c r="F27" s="184"/>
      <c r="G27" s="187"/>
      <c r="H27" s="187"/>
    </row>
    <row r="28" spans="3:9" x14ac:dyDescent="0.2">
      <c r="C28" s="176"/>
      <c r="D28" s="177">
        <v>-106</v>
      </c>
      <c r="E28" s="185" t="s">
        <v>146</v>
      </c>
      <c r="F28" s="183">
        <v>11</v>
      </c>
      <c r="G28" s="187"/>
      <c r="H28" s="187"/>
    </row>
    <row r="29" spans="3:9" x14ac:dyDescent="0.2">
      <c r="C29" s="176">
        <v>12</v>
      </c>
      <c r="D29" s="179" t="s">
        <v>146</v>
      </c>
      <c r="E29" s="186">
        <v>13</v>
      </c>
      <c r="F29" s="187"/>
      <c r="G29" s="187"/>
      <c r="H29" s="187"/>
    </row>
    <row r="30" spans="3:9" x14ac:dyDescent="0.2">
      <c r="F30" s="181">
        <v>-142</v>
      </c>
      <c r="G30" s="189" t="s">
        <v>129</v>
      </c>
      <c r="H30" s="183">
        <v>13</v>
      </c>
    </row>
    <row r="31" spans="3:9" x14ac:dyDescent="0.2">
      <c r="C31" s="110">
        <v>13</v>
      </c>
      <c r="D31" s="173" t="s">
        <v>145</v>
      </c>
      <c r="E31" s="175">
        <v>13</v>
      </c>
      <c r="F31" s="187"/>
      <c r="H31" s="187"/>
    </row>
    <row r="32" spans="3:9" x14ac:dyDescent="0.2">
      <c r="C32" s="176"/>
      <c r="D32" s="177">
        <v>-107</v>
      </c>
      <c r="E32" s="178" t="s">
        <v>145</v>
      </c>
      <c r="F32" s="183">
        <v>13</v>
      </c>
      <c r="H32" s="187"/>
    </row>
    <row r="33" spans="3:10" x14ac:dyDescent="0.2">
      <c r="C33" s="176">
        <v>20</v>
      </c>
      <c r="D33" s="179" t="s">
        <v>183</v>
      </c>
      <c r="E33" s="180">
        <v>4</v>
      </c>
      <c r="F33" s="187"/>
      <c r="H33" s="187"/>
    </row>
    <row r="34" spans="3:10" x14ac:dyDescent="0.2">
      <c r="C34" s="176"/>
      <c r="E34" s="181">
        <v>-120</v>
      </c>
      <c r="F34" s="189" t="s">
        <v>145</v>
      </c>
      <c r="G34" s="175">
        <v>9</v>
      </c>
      <c r="H34" s="187"/>
    </row>
    <row r="35" spans="3:10" x14ac:dyDescent="0.2">
      <c r="C35" s="176">
        <v>29</v>
      </c>
      <c r="D35" s="173" t="s">
        <v>301</v>
      </c>
      <c r="E35" s="183"/>
      <c r="F35" s="182"/>
      <c r="H35" s="187"/>
    </row>
    <row r="36" spans="3:10" x14ac:dyDescent="0.2">
      <c r="C36" s="176"/>
      <c r="D36" s="177">
        <v>-108</v>
      </c>
      <c r="E36" s="185" t="s">
        <v>142</v>
      </c>
      <c r="F36" s="136">
        <v>4</v>
      </c>
      <c r="G36" s="182"/>
      <c r="H36" s="187"/>
    </row>
    <row r="37" spans="3:10" x14ac:dyDescent="0.2">
      <c r="C37" s="176">
        <v>4</v>
      </c>
      <c r="D37" s="179" t="s">
        <v>142</v>
      </c>
      <c r="E37" s="186">
        <v>13</v>
      </c>
      <c r="F37" s="182"/>
      <c r="G37" s="182"/>
      <c r="H37" s="187"/>
    </row>
    <row r="38" spans="3:10" x14ac:dyDescent="0.2">
      <c r="D38" s="176"/>
      <c r="E38" s="182"/>
      <c r="F38" s="136"/>
      <c r="G38" s="182"/>
      <c r="H38" s="181">
        <v>-177</v>
      </c>
      <c r="I38" s="173" t="s">
        <v>129</v>
      </c>
      <c r="J38" s="175" t="s">
        <v>358</v>
      </c>
    </row>
    <row r="39" spans="3:10" x14ac:dyDescent="0.2">
      <c r="D39" s="176"/>
      <c r="E39" s="182"/>
      <c r="F39" s="136"/>
      <c r="G39" s="182"/>
      <c r="H39" s="181"/>
      <c r="J39" s="175"/>
    </row>
    <row r="40" spans="3:10" x14ac:dyDescent="0.2">
      <c r="C40" s="188">
        <v>3</v>
      </c>
      <c r="D40" s="173" t="s">
        <v>132</v>
      </c>
      <c r="E40" s="175">
        <v>13</v>
      </c>
      <c r="H40" s="187"/>
      <c r="I40" s="190"/>
    </row>
    <row r="41" spans="3:10" x14ac:dyDescent="0.2">
      <c r="C41" s="176"/>
      <c r="D41" s="177">
        <v>-109</v>
      </c>
      <c r="E41" s="178" t="s">
        <v>132</v>
      </c>
      <c r="F41" s="175">
        <v>13</v>
      </c>
      <c r="H41" s="187"/>
      <c r="I41" s="187"/>
    </row>
    <row r="42" spans="3:10" x14ac:dyDescent="0.2">
      <c r="C42" s="176">
        <v>30</v>
      </c>
      <c r="D42" s="179" t="s">
        <v>301</v>
      </c>
      <c r="E42" s="180"/>
      <c r="H42" s="187"/>
      <c r="I42" s="187"/>
    </row>
    <row r="43" spans="3:10" x14ac:dyDescent="0.2">
      <c r="C43" s="176"/>
      <c r="E43" s="181">
        <v>-121</v>
      </c>
      <c r="F43" s="182" t="s">
        <v>132</v>
      </c>
      <c r="G43" s="175">
        <v>1</v>
      </c>
      <c r="H43" s="187"/>
      <c r="I43" s="187"/>
    </row>
    <row r="44" spans="3:10" x14ac:dyDescent="0.2">
      <c r="C44" s="176">
        <v>19</v>
      </c>
      <c r="D44" s="173" t="s">
        <v>161</v>
      </c>
      <c r="E44" s="183">
        <v>12</v>
      </c>
      <c r="F44" s="184"/>
      <c r="H44" s="187"/>
      <c r="I44" s="187"/>
    </row>
    <row r="45" spans="3:10" x14ac:dyDescent="0.2">
      <c r="C45" s="176"/>
      <c r="D45" s="177">
        <v>-110</v>
      </c>
      <c r="E45" s="185" t="s">
        <v>153</v>
      </c>
      <c r="F45" s="183">
        <v>9</v>
      </c>
      <c r="H45" s="187"/>
      <c r="I45" s="187"/>
    </row>
    <row r="46" spans="3:10" x14ac:dyDescent="0.2">
      <c r="C46" s="176">
        <v>14</v>
      </c>
      <c r="D46" s="179" t="s">
        <v>153</v>
      </c>
      <c r="E46" s="186">
        <v>13</v>
      </c>
      <c r="F46" s="187"/>
      <c r="H46" s="187"/>
      <c r="I46" s="187"/>
    </row>
    <row r="47" spans="3:10" x14ac:dyDescent="0.2">
      <c r="C47" s="188"/>
      <c r="F47" s="181">
        <v>-143</v>
      </c>
      <c r="G47" s="182" t="s">
        <v>134</v>
      </c>
      <c r="H47" s="183">
        <v>13</v>
      </c>
      <c r="I47" s="187"/>
    </row>
    <row r="48" spans="3:10" x14ac:dyDescent="0.2">
      <c r="C48" s="110">
        <v>11</v>
      </c>
      <c r="D48" s="173" t="s">
        <v>134</v>
      </c>
      <c r="E48" s="175">
        <v>13</v>
      </c>
      <c r="F48" s="187"/>
      <c r="G48" s="184"/>
      <c r="H48" s="187"/>
      <c r="I48" s="187"/>
    </row>
    <row r="49" spans="3:11" x14ac:dyDescent="0.2">
      <c r="C49" s="176"/>
      <c r="D49" s="177">
        <v>-111</v>
      </c>
      <c r="E49" s="178" t="s">
        <v>134</v>
      </c>
      <c r="F49" s="183">
        <v>13</v>
      </c>
      <c r="G49" s="187"/>
      <c r="H49" s="187"/>
      <c r="I49" s="187"/>
    </row>
    <row r="50" spans="3:11" x14ac:dyDescent="0.2">
      <c r="C50" s="176">
        <v>22</v>
      </c>
      <c r="D50" s="191" t="s">
        <v>186</v>
      </c>
      <c r="E50" s="180"/>
      <c r="F50" s="187"/>
      <c r="G50" s="187"/>
      <c r="H50" s="187"/>
      <c r="I50" s="187"/>
    </row>
    <row r="51" spans="3:11" x14ac:dyDescent="0.2">
      <c r="C51" s="176"/>
      <c r="E51" s="181">
        <v>-122</v>
      </c>
      <c r="F51" s="189" t="s">
        <v>134</v>
      </c>
      <c r="G51" s="183">
        <v>13</v>
      </c>
      <c r="H51" s="187"/>
      <c r="I51" s="187"/>
    </row>
    <row r="52" spans="3:11" x14ac:dyDescent="0.2">
      <c r="C52" s="176">
        <v>27</v>
      </c>
      <c r="D52" s="173" t="s">
        <v>301</v>
      </c>
      <c r="E52" s="183"/>
      <c r="F52" s="182"/>
      <c r="G52" s="187"/>
      <c r="H52" s="187"/>
      <c r="I52" s="187"/>
    </row>
    <row r="53" spans="3:11" x14ac:dyDescent="0.2">
      <c r="C53" s="176"/>
      <c r="D53" s="177">
        <v>-112</v>
      </c>
      <c r="E53" s="185" t="s">
        <v>135</v>
      </c>
      <c r="F53" s="136">
        <v>7</v>
      </c>
      <c r="G53" s="187"/>
      <c r="H53" s="187"/>
      <c r="I53" s="187"/>
    </row>
    <row r="54" spans="3:11" ht="13.5" thickBot="1" x14ac:dyDescent="0.25">
      <c r="C54" s="176">
        <v>6</v>
      </c>
      <c r="D54" s="179" t="s">
        <v>135</v>
      </c>
      <c r="E54" s="186">
        <v>13</v>
      </c>
      <c r="F54" s="182"/>
      <c r="G54" s="187"/>
      <c r="H54" s="187"/>
      <c r="I54" s="187"/>
      <c r="J54" s="192"/>
      <c r="K54" s="193" t="s">
        <v>129</v>
      </c>
    </row>
    <row r="55" spans="3:11" x14ac:dyDescent="0.2">
      <c r="G55" s="181">
        <v>-158</v>
      </c>
      <c r="H55" s="189" t="s">
        <v>134</v>
      </c>
      <c r="I55" s="183">
        <v>9</v>
      </c>
      <c r="J55" s="194"/>
      <c r="K55" s="195" t="s">
        <v>237</v>
      </c>
    </row>
    <row r="56" spans="3:11" x14ac:dyDescent="0.2">
      <c r="C56" s="110">
        <v>7</v>
      </c>
      <c r="D56" s="173" t="s">
        <v>137</v>
      </c>
      <c r="E56" s="175">
        <v>13</v>
      </c>
      <c r="G56" s="187"/>
      <c r="I56" s="187"/>
      <c r="K56" s="182"/>
    </row>
    <row r="57" spans="3:11" ht="13.5" thickBot="1" x14ac:dyDescent="0.25">
      <c r="C57" s="176"/>
      <c r="D57" s="177">
        <v>-113</v>
      </c>
      <c r="E57" s="178" t="s">
        <v>137</v>
      </c>
      <c r="F57" s="175">
        <v>13</v>
      </c>
      <c r="G57" s="187"/>
      <c r="I57" s="187"/>
      <c r="K57" s="193" t="s">
        <v>127</v>
      </c>
    </row>
    <row r="58" spans="3:11" x14ac:dyDescent="0.2">
      <c r="C58" s="176">
        <v>26</v>
      </c>
      <c r="D58" s="179" t="s">
        <v>190</v>
      </c>
      <c r="E58" s="180">
        <v>10</v>
      </c>
      <c r="G58" s="187"/>
      <c r="I58" s="187"/>
      <c r="K58" s="188" t="s">
        <v>239</v>
      </c>
    </row>
    <row r="59" spans="3:11" x14ac:dyDescent="0.2">
      <c r="C59" s="176"/>
      <c r="E59" s="181">
        <v>-123</v>
      </c>
      <c r="F59" s="173" t="s">
        <v>137</v>
      </c>
      <c r="G59" s="183">
        <v>3</v>
      </c>
      <c r="I59" s="187"/>
    </row>
    <row r="60" spans="3:11" x14ac:dyDescent="0.2">
      <c r="C60" s="176">
        <v>23</v>
      </c>
      <c r="D60" s="173" t="s">
        <v>192</v>
      </c>
      <c r="E60" s="183">
        <v>11</v>
      </c>
      <c r="F60" s="184"/>
      <c r="G60" s="187"/>
      <c r="I60" s="187"/>
    </row>
    <row r="61" spans="3:11" x14ac:dyDescent="0.2">
      <c r="C61" s="176"/>
      <c r="D61" s="177">
        <v>-114</v>
      </c>
      <c r="E61" s="185" t="s">
        <v>140</v>
      </c>
      <c r="F61" s="183">
        <v>10</v>
      </c>
      <c r="G61" s="187"/>
      <c r="I61" s="187"/>
    </row>
    <row r="62" spans="3:11" x14ac:dyDescent="0.2">
      <c r="C62" s="176">
        <v>10</v>
      </c>
      <c r="D62" s="179" t="s">
        <v>140</v>
      </c>
      <c r="E62" s="186">
        <v>13</v>
      </c>
      <c r="F62" s="187"/>
      <c r="G62" s="187"/>
      <c r="I62" s="187"/>
    </row>
    <row r="63" spans="3:11" x14ac:dyDescent="0.2">
      <c r="F63" s="181">
        <v>-144</v>
      </c>
      <c r="G63" s="189" t="s">
        <v>130</v>
      </c>
      <c r="H63" s="175">
        <v>7</v>
      </c>
      <c r="I63" s="187"/>
    </row>
    <row r="64" spans="3:11" x14ac:dyDescent="0.2">
      <c r="C64" s="110">
        <v>15</v>
      </c>
      <c r="D64" s="173" t="s">
        <v>141</v>
      </c>
      <c r="E64" s="175">
        <v>5</v>
      </c>
      <c r="F64" s="187"/>
      <c r="I64" s="187"/>
    </row>
    <row r="65" spans="1:10" x14ac:dyDescent="0.2">
      <c r="C65" s="176"/>
      <c r="D65" s="177">
        <v>-115</v>
      </c>
      <c r="E65" s="178" t="s">
        <v>148</v>
      </c>
      <c r="F65" s="183">
        <v>4</v>
      </c>
      <c r="I65" s="187"/>
    </row>
    <row r="66" spans="1:10" x14ac:dyDescent="0.2">
      <c r="C66" s="176">
        <v>18</v>
      </c>
      <c r="D66" s="179" t="s">
        <v>148</v>
      </c>
      <c r="E66" s="180">
        <v>13</v>
      </c>
      <c r="F66" s="187"/>
      <c r="I66" s="187"/>
    </row>
    <row r="67" spans="1:10" x14ac:dyDescent="0.2">
      <c r="C67" s="176"/>
      <c r="E67" s="181">
        <v>-124</v>
      </c>
      <c r="F67" s="189" t="s">
        <v>130</v>
      </c>
      <c r="G67" s="175">
        <v>13</v>
      </c>
      <c r="I67" s="187"/>
    </row>
    <row r="68" spans="1:10" x14ac:dyDescent="0.2">
      <c r="C68" s="176">
        <v>31</v>
      </c>
      <c r="D68" s="173" t="s">
        <v>301</v>
      </c>
      <c r="E68" s="183"/>
      <c r="F68" s="182"/>
      <c r="I68" s="187"/>
    </row>
    <row r="69" spans="1:10" x14ac:dyDescent="0.2">
      <c r="C69" s="176"/>
      <c r="D69" s="177">
        <v>-116</v>
      </c>
      <c r="E69" s="185" t="s">
        <v>130</v>
      </c>
      <c r="F69" s="136">
        <v>13</v>
      </c>
      <c r="G69" s="182"/>
      <c r="H69" s="196" t="s">
        <v>359</v>
      </c>
      <c r="I69" s="187" t="s">
        <v>127</v>
      </c>
      <c r="J69" s="175" t="s">
        <v>360</v>
      </c>
    </row>
    <row r="70" spans="1:10" x14ac:dyDescent="0.2">
      <c r="C70" s="176">
        <v>2</v>
      </c>
      <c r="D70" s="179" t="s">
        <v>130</v>
      </c>
      <c r="E70" s="186">
        <v>13</v>
      </c>
      <c r="F70" s="182"/>
      <c r="G70" s="182"/>
      <c r="I70" s="197"/>
    </row>
    <row r="71" spans="1:10" x14ac:dyDescent="0.2">
      <c r="A71" s="176"/>
      <c r="B71" s="182"/>
      <c r="C71" s="136"/>
      <c r="D71" s="182"/>
      <c r="E71" s="182"/>
      <c r="G71" s="182"/>
    </row>
    <row r="72" spans="1:10" x14ac:dyDescent="0.2">
      <c r="A72" s="198" t="s">
        <v>361</v>
      </c>
      <c r="B72" s="182"/>
      <c r="C72" s="136"/>
      <c r="D72" s="182"/>
      <c r="E72" s="182"/>
      <c r="F72" s="175"/>
    </row>
    <row r="73" spans="1:10" x14ac:dyDescent="0.2">
      <c r="A73" s="110"/>
      <c r="B73" s="199"/>
      <c r="C73" s="182"/>
      <c r="D73" s="188">
        <v>144</v>
      </c>
      <c r="E73" s="179" t="s">
        <v>137</v>
      </c>
      <c r="F73" s="175">
        <v>13</v>
      </c>
      <c r="G73" s="182"/>
    </row>
    <row r="74" spans="1:10" x14ac:dyDescent="0.2">
      <c r="A74" s="176"/>
      <c r="E74" s="184"/>
      <c r="G74" s="182"/>
    </row>
    <row r="75" spans="1:10" x14ac:dyDescent="0.2">
      <c r="A75" s="176"/>
      <c r="B75" s="188">
        <v>120</v>
      </c>
      <c r="C75" s="173" t="s">
        <v>142</v>
      </c>
      <c r="D75" s="175">
        <v>13</v>
      </c>
      <c r="E75" s="187"/>
      <c r="F75" s="182"/>
      <c r="G75" s="175"/>
    </row>
    <row r="76" spans="1:10" x14ac:dyDescent="0.2">
      <c r="A76" s="176"/>
      <c r="B76" s="188"/>
      <c r="C76" s="184"/>
      <c r="D76" s="175"/>
      <c r="E76" s="181">
        <v>163</v>
      </c>
      <c r="F76" s="178" t="s">
        <v>137</v>
      </c>
      <c r="G76" s="175">
        <v>11</v>
      </c>
    </row>
    <row r="77" spans="1:10" x14ac:dyDescent="0.2">
      <c r="A77" s="176"/>
      <c r="B77" s="188"/>
      <c r="C77" s="181">
        <v>133</v>
      </c>
      <c r="D77" s="175" t="s">
        <v>142</v>
      </c>
      <c r="E77" s="173" t="s">
        <v>16</v>
      </c>
      <c r="F77" s="190"/>
    </row>
    <row r="78" spans="1:10" x14ac:dyDescent="0.2">
      <c r="A78" s="176">
        <v>109</v>
      </c>
      <c r="B78" s="173" t="s">
        <v>301</v>
      </c>
      <c r="C78" s="183"/>
      <c r="D78" s="190"/>
      <c r="F78" s="200"/>
    </row>
    <row r="79" spans="1:10" x14ac:dyDescent="0.2">
      <c r="A79" s="176"/>
      <c r="B79" s="177">
        <v>125</v>
      </c>
      <c r="C79" s="185" t="s">
        <v>161</v>
      </c>
      <c r="D79" s="183">
        <v>9</v>
      </c>
      <c r="E79" s="187"/>
      <c r="F79" s="187"/>
    </row>
    <row r="80" spans="1:10" x14ac:dyDescent="0.2">
      <c r="A80" s="176">
        <v>110</v>
      </c>
      <c r="B80" s="179" t="s">
        <v>161</v>
      </c>
      <c r="C80" s="186">
        <v>13</v>
      </c>
      <c r="E80" s="200"/>
      <c r="F80" s="200"/>
    </row>
    <row r="81" spans="1:9" x14ac:dyDescent="0.2">
      <c r="A81" s="176"/>
      <c r="B81" s="182"/>
      <c r="C81" s="136"/>
      <c r="D81" s="201">
        <v>149</v>
      </c>
      <c r="E81" s="185" t="s">
        <v>142</v>
      </c>
      <c r="F81" s="183">
        <v>6</v>
      </c>
    </row>
    <row r="82" spans="1:9" x14ac:dyDescent="0.2">
      <c r="B82" s="188">
        <v>119</v>
      </c>
      <c r="C82" s="173" t="s">
        <v>146</v>
      </c>
      <c r="D82" s="187" t="s">
        <v>16</v>
      </c>
      <c r="F82" s="187"/>
    </row>
    <row r="83" spans="1:9" x14ac:dyDescent="0.2">
      <c r="B83" s="188"/>
      <c r="C83" s="202"/>
      <c r="D83" s="187"/>
      <c r="F83" s="181">
        <v>173</v>
      </c>
      <c r="G83" s="173" t="s">
        <v>141</v>
      </c>
      <c r="H83" s="173" t="s">
        <v>16</v>
      </c>
    </row>
    <row r="84" spans="1:9" x14ac:dyDescent="0.2">
      <c r="B84" s="188"/>
      <c r="C84" s="201">
        <v>134</v>
      </c>
      <c r="D84" s="187" t="s">
        <v>186</v>
      </c>
      <c r="G84" s="190"/>
    </row>
    <row r="85" spans="1:9" x14ac:dyDescent="0.2">
      <c r="A85" s="176">
        <v>111</v>
      </c>
      <c r="B85" s="182" t="s">
        <v>186</v>
      </c>
      <c r="C85" s="183">
        <v>13</v>
      </c>
      <c r="D85" s="203"/>
      <c r="G85" s="200"/>
    </row>
    <row r="86" spans="1:9" x14ac:dyDescent="0.2">
      <c r="A86" s="176"/>
      <c r="B86" s="177">
        <v>126</v>
      </c>
      <c r="C86" s="185" t="s">
        <v>186</v>
      </c>
      <c r="D86" s="173" t="s">
        <v>16</v>
      </c>
      <c r="F86" s="187"/>
      <c r="G86" s="187"/>
    </row>
    <row r="87" spans="1:9" x14ac:dyDescent="0.2">
      <c r="A87" s="176">
        <v>112</v>
      </c>
      <c r="B87" s="179" t="s">
        <v>301</v>
      </c>
      <c r="C87" s="186"/>
      <c r="D87" s="199">
        <v>143</v>
      </c>
      <c r="E87" s="175" t="s">
        <v>132</v>
      </c>
      <c r="F87" s="183">
        <v>7</v>
      </c>
      <c r="G87" s="187"/>
    </row>
    <row r="88" spans="1:9" x14ac:dyDescent="0.2">
      <c r="A88" s="176"/>
      <c r="B88" s="182"/>
      <c r="C88" s="136"/>
      <c r="E88" s="184"/>
      <c r="F88" s="200"/>
      <c r="G88" s="187"/>
    </row>
    <row r="89" spans="1:9" x14ac:dyDescent="0.2">
      <c r="A89" s="176"/>
      <c r="B89" s="188">
        <v>118</v>
      </c>
      <c r="C89" s="173" t="s">
        <v>143</v>
      </c>
      <c r="D89" s="175">
        <v>13</v>
      </c>
      <c r="E89" s="187"/>
      <c r="F89" s="187"/>
      <c r="G89" s="187"/>
    </row>
    <row r="90" spans="1:9" x14ac:dyDescent="0.2">
      <c r="A90" s="176"/>
      <c r="B90" s="188"/>
      <c r="C90" s="204">
        <v>135</v>
      </c>
      <c r="E90" s="181">
        <v>164</v>
      </c>
      <c r="F90" s="185" t="s">
        <v>141</v>
      </c>
      <c r="G90" s="205">
        <v>13</v>
      </c>
    </row>
    <row r="91" spans="1:9" x14ac:dyDescent="0.2">
      <c r="A91" s="176"/>
      <c r="B91" s="188"/>
      <c r="C91" s="187"/>
      <c r="D91" s="173" t="s">
        <v>143</v>
      </c>
      <c r="E91" s="175">
        <v>11</v>
      </c>
      <c r="F91" s="203"/>
      <c r="G91" s="187"/>
    </row>
    <row r="92" spans="1:9" x14ac:dyDescent="0.2">
      <c r="A92" s="176">
        <v>113</v>
      </c>
      <c r="B92" s="173" t="s">
        <v>190</v>
      </c>
      <c r="C92" s="183">
        <v>13</v>
      </c>
      <c r="D92" s="184"/>
      <c r="F92" s="194"/>
      <c r="G92" s="206" t="s">
        <v>362</v>
      </c>
      <c r="H92" s="178" t="s">
        <v>127</v>
      </c>
      <c r="I92" s="175">
        <v>13</v>
      </c>
    </row>
    <row r="93" spans="1:9" x14ac:dyDescent="0.2">
      <c r="A93" s="176"/>
      <c r="B93" s="177">
        <v>127</v>
      </c>
      <c r="C93" s="185" t="s">
        <v>190</v>
      </c>
      <c r="D93" s="183">
        <v>5</v>
      </c>
      <c r="E93" s="187"/>
      <c r="F93" s="182"/>
      <c r="H93" s="190"/>
    </row>
    <row r="94" spans="1:9" x14ac:dyDescent="0.2">
      <c r="A94" s="176">
        <v>114</v>
      </c>
      <c r="B94" s="179" t="s">
        <v>192</v>
      </c>
      <c r="C94" s="186">
        <v>5</v>
      </c>
      <c r="D94" s="201">
        <v>150</v>
      </c>
      <c r="E94" s="185" t="s">
        <v>141</v>
      </c>
      <c r="F94" s="136">
        <v>13</v>
      </c>
      <c r="G94" s="187"/>
      <c r="H94" s="187"/>
    </row>
    <row r="95" spans="1:9" x14ac:dyDescent="0.2">
      <c r="A95" s="176"/>
      <c r="B95" s="182"/>
      <c r="C95" s="136"/>
      <c r="D95" s="187"/>
      <c r="G95" s="187"/>
      <c r="H95" s="187"/>
    </row>
    <row r="96" spans="1:9" x14ac:dyDescent="0.2">
      <c r="A96" s="176"/>
      <c r="B96" s="188">
        <v>117</v>
      </c>
      <c r="C96" s="173" t="s">
        <v>144</v>
      </c>
      <c r="D96" s="187" t="s">
        <v>16</v>
      </c>
      <c r="F96" s="182"/>
      <c r="G96" s="187"/>
      <c r="H96" s="187"/>
    </row>
    <row r="97" spans="1:10" x14ac:dyDescent="0.2">
      <c r="A97" s="176"/>
      <c r="B97" s="188"/>
      <c r="C97" s="202"/>
      <c r="D97" s="200"/>
      <c r="F97" s="182"/>
      <c r="G97" s="187"/>
      <c r="H97" s="187"/>
    </row>
    <row r="98" spans="1:10" x14ac:dyDescent="0.2">
      <c r="A98" s="176"/>
      <c r="B98" s="188"/>
      <c r="C98" s="181">
        <v>136</v>
      </c>
      <c r="D98" s="189" t="s">
        <v>141</v>
      </c>
      <c r="E98" s="175">
        <v>13</v>
      </c>
      <c r="F98" s="182"/>
      <c r="G98" s="187"/>
      <c r="H98" s="187"/>
    </row>
    <row r="99" spans="1:10" x14ac:dyDescent="0.2">
      <c r="A99" s="176">
        <v>115</v>
      </c>
      <c r="B99" s="182" t="s">
        <v>141</v>
      </c>
      <c r="C99" s="183">
        <v>13</v>
      </c>
      <c r="G99" s="187"/>
      <c r="H99" s="187"/>
    </row>
    <row r="100" spans="1:10" x14ac:dyDescent="0.2">
      <c r="A100" s="176"/>
      <c r="B100" s="204">
        <v>128</v>
      </c>
      <c r="C100" s="189" t="s">
        <v>141</v>
      </c>
      <c r="D100" s="173" t="s">
        <v>16</v>
      </c>
      <c r="F100" s="207">
        <v>157</v>
      </c>
      <c r="G100" s="189" t="s">
        <v>127</v>
      </c>
      <c r="H100" s="187" t="s">
        <v>16</v>
      </c>
    </row>
    <row r="101" spans="1:10" x14ac:dyDescent="0.2">
      <c r="A101" s="188">
        <v>116</v>
      </c>
      <c r="B101" s="179" t="s">
        <v>301</v>
      </c>
      <c r="C101" s="186"/>
      <c r="D101" s="199">
        <v>142</v>
      </c>
      <c r="E101" s="175" t="s">
        <v>145</v>
      </c>
      <c r="F101" s="175">
        <v>6</v>
      </c>
      <c r="H101" s="187"/>
    </row>
    <row r="102" spans="1:10" x14ac:dyDescent="0.2">
      <c r="A102" s="188"/>
      <c r="B102" s="182"/>
      <c r="C102" s="136"/>
      <c r="D102" s="199"/>
      <c r="E102" s="208"/>
      <c r="F102" s="175"/>
      <c r="H102" s="187"/>
    </row>
    <row r="103" spans="1:10" x14ac:dyDescent="0.2">
      <c r="A103" s="176"/>
      <c r="B103" s="188">
        <v>124</v>
      </c>
      <c r="C103" s="173" t="s">
        <v>148</v>
      </c>
      <c r="D103" s="173" t="s">
        <v>16</v>
      </c>
      <c r="E103" s="187"/>
      <c r="F103" s="182"/>
      <c r="G103" s="175"/>
      <c r="H103" s="187"/>
    </row>
    <row r="104" spans="1:10" x14ac:dyDescent="0.2">
      <c r="A104" s="176"/>
      <c r="B104" s="188"/>
      <c r="C104" s="202"/>
      <c r="E104" s="181">
        <v>165</v>
      </c>
      <c r="F104" s="178" t="s">
        <v>140</v>
      </c>
      <c r="G104" s="175">
        <v>13</v>
      </c>
      <c r="H104" s="187"/>
    </row>
    <row r="105" spans="1:10" x14ac:dyDescent="0.2">
      <c r="A105" s="176"/>
      <c r="B105" s="188"/>
      <c r="C105" s="181">
        <v>137</v>
      </c>
      <c r="D105" s="173" t="s">
        <v>152</v>
      </c>
      <c r="E105" s="136">
        <v>8</v>
      </c>
      <c r="F105" s="190"/>
      <c r="G105" s="175"/>
      <c r="H105" s="187"/>
    </row>
    <row r="106" spans="1:10" x14ac:dyDescent="0.2">
      <c r="A106" s="176">
        <v>101</v>
      </c>
      <c r="B106" s="173" t="s">
        <v>301</v>
      </c>
      <c r="C106" s="187"/>
      <c r="D106" s="190"/>
      <c r="F106" s="200"/>
      <c r="H106" s="206" t="s">
        <v>363</v>
      </c>
      <c r="I106" s="178" t="s">
        <v>127</v>
      </c>
      <c r="J106" s="175">
        <v>13</v>
      </c>
    </row>
    <row r="107" spans="1:10" x14ac:dyDescent="0.2">
      <c r="A107" s="176"/>
      <c r="B107" s="177">
        <v>129</v>
      </c>
      <c r="C107" s="185" t="s">
        <v>152</v>
      </c>
      <c r="D107" s="187" t="s">
        <v>16</v>
      </c>
      <c r="E107" s="187"/>
      <c r="F107" s="205"/>
      <c r="H107" s="187"/>
      <c r="I107" s="184"/>
    </row>
    <row r="108" spans="1:10" x14ac:dyDescent="0.2">
      <c r="A108" s="176">
        <v>102</v>
      </c>
      <c r="B108" s="179" t="s">
        <v>152</v>
      </c>
      <c r="C108" s="186">
        <v>13</v>
      </c>
      <c r="E108" s="200"/>
      <c r="F108" s="200"/>
      <c r="H108" s="187"/>
      <c r="I108" s="187"/>
    </row>
    <row r="109" spans="1:10" x14ac:dyDescent="0.2">
      <c r="A109" s="176"/>
      <c r="B109" s="182"/>
      <c r="C109" s="136"/>
      <c r="E109" s="200"/>
      <c r="F109" s="187"/>
      <c r="H109" s="187"/>
      <c r="I109" s="187"/>
    </row>
    <row r="110" spans="1:10" x14ac:dyDescent="0.2">
      <c r="A110" s="176"/>
      <c r="B110" s="182"/>
      <c r="C110" s="136"/>
      <c r="D110" s="201">
        <v>151</v>
      </c>
      <c r="E110" s="185" t="s">
        <v>140</v>
      </c>
      <c r="F110" s="183">
        <v>13</v>
      </c>
      <c r="H110" s="187"/>
      <c r="I110" s="187"/>
    </row>
    <row r="111" spans="1:10" x14ac:dyDescent="0.2">
      <c r="B111" s="188">
        <v>123</v>
      </c>
      <c r="C111" s="173" t="s">
        <v>140</v>
      </c>
      <c r="D111" s="183">
        <v>13</v>
      </c>
      <c r="F111" s="187"/>
      <c r="H111" s="187"/>
      <c r="I111" s="187"/>
    </row>
    <row r="112" spans="1:10" x14ac:dyDescent="0.2">
      <c r="B112" s="188"/>
      <c r="C112" s="202"/>
      <c r="D112" s="187"/>
      <c r="F112" s="181">
        <v>174</v>
      </c>
      <c r="G112" s="173" t="s">
        <v>140</v>
      </c>
      <c r="H112" s="187" t="s">
        <v>16</v>
      </c>
      <c r="I112" s="187"/>
    </row>
    <row r="113" spans="1:11" x14ac:dyDescent="0.2">
      <c r="B113" s="188"/>
      <c r="C113" s="181">
        <v>138</v>
      </c>
      <c r="D113" s="187" t="s">
        <v>140</v>
      </c>
      <c r="E113" s="175">
        <v>13</v>
      </c>
      <c r="F113" s="182"/>
      <c r="G113" s="190"/>
      <c r="H113" s="187"/>
      <c r="I113" s="187"/>
    </row>
    <row r="114" spans="1:11" x14ac:dyDescent="0.2">
      <c r="A114" s="176">
        <v>103</v>
      </c>
      <c r="B114" s="182" t="s">
        <v>167</v>
      </c>
      <c r="C114" s="183">
        <v>13</v>
      </c>
      <c r="D114" s="203"/>
      <c r="G114" s="200"/>
      <c r="H114" s="187"/>
      <c r="I114" s="187"/>
    </row>
    <row r="115" spans="1:11" x14ac:dyDescent="0.2">
      <c r="A115" s="176"/>
      <c r="B115" s="177">
        <v>130</v>
      </c>
      <c r="C115" s="185" t="s">
        <v>167</v>
      </c>
      <c r="D115" s="175">
        <v>12</v>
      </c>
      <c r="F115" s="187"/>
      <c r="G115" s="187"/>
      <c r="H115" s="187"/>
      <c r="I115" s="187"/>
    </row>
    <row r="116" spans="1:11" x14ac:dyDescent="0.2">
      <c r="A116" s="176">
        <v>104</v>
      </c>
      <c r="B116" s="179" t="s">
        <v>188</v>
      </c>
      <c r="C116" s="186">
        <v>10</v>
      </c>
      <c r="D116" s="199">
        <v>141</v>
      </c>
      <c r="E116" s="175" t="s">
        <v>136</v>
      </c>
      <c r="F116" s="183">
        <v>13</v>
      </c>
      <c r="G116" s="187"/>
      <c r="H116" s="187"/>
      <c r="I116" s="187"/>
    </row>
    <row r="117" spans="1:11" x14ac:dyDescent="0.2">
      <c r="A117" s="176"/>
      <c r="B117" s="182"/>
      <c r="C117" s="136"/>
      <c r="D117" s="199"/>
      <c r="E117" s="208"/>
      <c r="F117" s="183"/>
      <c r="G117" s="187"/>
      <c r="H117" s="187"/>
      <c r="I117" s="187"/>
    </row>
    <row r="118" spans="1:11" x14ac:dyDescent="0.2">
      <c r="A118" s="176"/>
      <c r="B118" s="188">
        <v>122</v>
      </c>
      <c r="C118" s="173" t="s">
        <v>135</v>
      </c>
      <c r="D118" s="175">
        <v>13</v>
      </c>
      <c r="E118" s="187"/>
      <c r="F118" s="187"/>
      <c r="G118" s="187"/>
      <c r="H118" s="187"/>
      <c r="I118" s="206" t="s">
        <v>364</v>
      </c>
      <c r="J118" s="179" t="s">
        <v>127</v>
      </c>
      <c r="K118" s="209" t="s">
        <v>365</v>
      </c>
    </row>
    <row r="119" spans="1:11" x14ac:dyDescent="0.2">
      <c r="A119" s="176"/>
      <c r="B119" s="188"/>
      <c r="C119" s="202"/>
      <c r="E119" s="181">
        <v>166</v>
      </c>
      <c r="F119" s="185" t="s">
        <v>136</v>
      </c>
      <c r="G119" s="205">
        <v>6</v>
      </c>
      <c r="H119" s="187"/>
      <c r="I119" s="206"/>
      <c r="J119" s="182"/>
    </row>
    <row r="120" spans="1:11" x14ac:dyDescent="0.2">
      <c r="A120" s="176"/>
      <c r="B120" s="188"/>
      <c r="C120" s="181">
        <v>139</v>
      </c>
      <c r="D120" s="173" t="s">
        <v>135</v>
      </c>
      <c r="E120" s="136">
        <v>12</v>
      </c>
      <c r="F120" s="203"/>
      <c r="G120" s="206" t="s">
        <v>366</v>
      </c>
      <c r="H120" s="189" t="s">
        <v>130</v>
      </c>
      <c r="I120" s="183">
        <v>10</v>
      </c>
      <c r="J120" s="182"/>
    </row>
    <row r="121" spans="1:11" x14ac:dyDescent="0.2">
      <c r="A121" s="176">
        <v>105</v>
      </c>
      <c r="B121" s="173" t="s">
        <v>301</v>
      </c>
      <c r="C121" s="187"/>
      <c r="D121" s="190"/>
      <c r="F121" s="194"/>
      <c r="H121" s="203"/>
      <c r="I121" s="187"/>
    </row>
    <row r="122" spans="1:11" x14ac:dyDescent="0.2">
      <c r="A122" s="176"/>
      <c r="B122" s="177">
        <v>131</v>
      </c>
      <c r="C122" s="185" t="s">
        <v>191</v>
      </c>
      <c r="D122" s="183">
        <v>5</v>
      </c>
      <c r="E122" s="187"/>
      <c r="F122" s="182"/>
      <c r="H122" s="194"/>
      <c r="I122" s="187"/>
    </row>
    <row r="123" spans="1:11" x14ac:dyDescent="0.2">
      <c r="A123" s="176">
        <v>106</v>
      </c>
      <c r="B123" s="179" t="s">
        <v>191</v>
      </c>
      <c r="C123" s="186">
        <v>13</v>
      </c>
      <c r="E123" s="200"/>
      <c r="G123" s="187"/>
      <c r="I123" s="187"/>
    </row>
    <row r="124" spans="1:11" x14ac:dyDescent="0.2">
      <c r="A124" s="176"/>
      <c r="B124" s="182"/>
      <c r="C124" s="136"/>
      <c r="D124" s="201">
        <v>152</v>
      </c>
      <c r="E124" s="185" t="s">
        <v>183</v>
      </c>
      <c r="F124" s="136">
        <v>11</v>
      </c>
      <c r="G124" s="187"/>
      <c r="I124" s="187"/>
    </row>
    <row r="125" spans="1:11" x14ac:dyDescent="0.2">
      <c r="A125" s="176"/>
      <c r="B125" s="188">
        <v>121</v>
      </c>
      <c r="C125" s="173" t="s">
        <v>153</v>
      </c>
      <c r="D125" s="183">
        <v>8</v>
      </c>
      <c r="F125" s="182"/>
      <c r="G125" s="187"/>
      <c r="I125" s="187"/>
    </row>
    <row r="126" spans="1:11" x14ac:dyDescent="0.2">
      <c r="A126" s="176"/>
      <c r="B126" s="188"/>
      <c r="C126" s="202"/>
      <c r="D126" s="187"/>
      <c r="F126" s="182"/>
      <c r="G126" s="187"/>
      <c r="I126" s="187"/>
    </row>
    <row r="127" spans="1:11" x14ac:dyDescent="0.2">
      <c r="A127" s="176"/>
      <c r="B127" s="188"/>
      <c r="C127" s="181">
        <v>140</v>
      </c>
      <c r="D127" s="189" t="s">
        <v>183</v>
      </c>
      <c r="E127" s="175">
        <v>13</v>
      </c>
      <c r="F127" s="182"/>
      <c r="G127" s="187"/>
      <c r="I127" s="187"/>
    </row>
    <row r="128" spans="1:11" x14ac:dyDescent="0.2">
      <c r="A128" s="176">
        <v>107</v>
      </c>
      <c r="B128" s="182" t="s">
        <v>183</v>
      </c>
      <c r="C128" s="183">
        <v>13</v>
      </c>
      <c r="E128" s="175"/>
      <c r="F128" s="207">
        <v>158</v>
      </c>
      <c r="G128" s="189" t="s">
        <v>130</v>
      </c>
      <c r="H128" s="173" t="s">
        <v>16</v>
      </c>
      <c r="I128" s="187"/>
    </row>
    <row r="129" spans="1:11" x14ac:dyDescent="0.2">
      <c r="A129" s="176"/>
      <c r="B129" s="177">
        <v>132</v>
      </c>
      <c r="C129" s="185" t="s">
        <v>183</v>
      </c>
      <c r="D129" s="175">
        <v>13</v>
      </c>
      <c r="F129" s="182"/>
      <c r="G129" s="197"/>
      <c r="I129" s="187"/>
    </row>
    <row r="130" spans="1:11" x14ac:dyDescent="0.2">
      <c r="A130" s="188">
        <v>108</v>
      </c>
      <c r="B130" s="179" t="s">
        <v>301</v>
      </c>
      <c r="C130" s="186"/>
      <c r="D130" s="136"/>
      <c r="E130" s="175"/>
      <c r="H130" s="188">
        <v>177</v>
      </c>
      <c r="I130" s="189" t="s">
        <v>134</v>
      </c>
      <c r="J130" s="175">
        <v>9</v>
      </c>
    </row>
    <row r="131" spans="1:11" ht="13.5" thickBot="1" x14ac:dyDescent="0.25">
      <c r="B131" s="182"/>
      <c r="C131" s="136"/>
      <c r="D131" s="136"/>
      <c r="E131" s="175"/>
      <c r="F131" s="182"/>
      <c r="K131" s="173" t="s">
        <v>134</v>
      </c>
    </row>
    <row r="132" spans="1:11" x14ac:dyDescent="0.2">
      <c r="B132" s="182"/>
      <c r="C132" s="136"/>
      <c r="D132" s="136"/>
      <c r="E132" s="175"/>
      <c r="F132" s="182"/>
      <c r="K132" s="195" t="s">
        <v>240</v>
      </c>
    </row>
    <row r="133" spans="1:11" x14ac:dyDescent="0.2">
      <c r="B133" s="182"/>
      <c r="C133" s="136"/>
      <c r="D133" s="136"/>
      <c r="E133" s="175"/>
      <c r="F133" s="182"/>
    </row>
    <row r="134" spans="1:11" ht="13.5" thickBot="1" x14ac:dyDescent="0.25">
      <c r="B134" s="182"/>
      <c r="C134" s="136"/>
      <c r="D134" s="136"/>
      <c r="E134" s="175"/>
      <c r="F134" s="182"/>
      <c r="K134" s="182" t="s">
        <v>130</v>
      </c>
    </row>
    <row r="135" spans="1:11" x14ac:dyDescent="0.2">
      <c r="B135" s="182"/>
      <c r="C135" s="136"/>
      <c r="D135" s="136"/>
      <c r="E135" s="175"/>
      <c r="F135" s="182"/>
      <c r="K135" s="195" t="s">
        <v>241</v>
      </c>
    </row>
    <row r="136" spans="1:11" x14ac:dyDescent="0.2">
      <c r="A136" s="174" t="s">
        <v>346</v>
      </c>
    </row>
    <row r="137" spans="1:11" x14ac:dyDescent="0.2">
      <c r="H137" s="176" t="s">
        <v>362</v>
      </c>
      <c r="I137" s="173" t="s">
        <v>141</v>
      </c>
      <c r="J137" s="136">
        <v>10</v>
      </c>
      <c r="K137" s="182"/>
    </row>
    <row r="138" spans="1:11" ht="13.5" thickBot="1" x14ac:dyDescent="0.25">
      <c r="I138" s="184"/>
      <c r="J138" s="193"/>
      <c r="K138" s="193" t="s">
        <v>140</v>
      </c>
    </row>
    <row r="139" spans="1:11" x14ac:dyDescent="0.2">
      <c r="H139" s="176" t="s">
        <v>366</v>
      </c>
      <c r="I139" s="189" t="s">
        <v>140</v>
      </c>
      <c r="J139" s="175">
        <v>13</v>
      </c>
      <c r="K139" s="207" t="s">
        <v>245</v>
      </c>
    </row>
    <row r="140" spans="1:11" x14ac:dyDescent="0.2">
      <c r="K140" s="182"/>
    </row>
    <row r="141" spans="1:11" ht="13.5" thickBot="1" x14ac:dyDescent="0.25">
      <c r="I141" s="182"/>
      <c r="K141" s="193" t="s">
        <v>141</v>
      </c>
    </row>
    <row r="142" spans="1:11" x14ac:dyDescent="0.2">
      <c r="J142" s="182"/>
      <c r="K142" s="207" t="s">
        <v>247</v>
      </c>
    </row>
    <row r="143" spans="1:11" x14ac:dyDescent="0.2">
      <c r="J143" s="182"/>
      <c r="K143" s="207"/>
    </row>
    <row r="144" spans="1:11" x14ac:dyDescent="0.2">
      <c r="A144" s="174" t="s">
        <v>345</v>
      </c>
    </row>
    <row r="145" spans="1:11" x14ac:dyDescent="0.2">
      <c r="H145" s="188">
        <v>173</v>
      </c>
      <c r="I145" s="173" t="s">
        <v>137</v>
      </c>
      <c r="J145" s="136">
        <v>6</v>
      </c>
      <c r="K145" s="182"/>
    </row>
    <row r="146" spans="1:11" ht="13.5" thickBot="1" x14ac:dyDescent="0.25">
      <c r="I146" s="184"/>
      <c r="J146" s="193"/>
      <c r="K146" s="193" t="s">
        <v>136</v>
      </c>
    </row>
    <row r="147" spans="1:11" x14ac:dyDescent="0.2">
      <c r="H147" s="188">
        <v>174</v>
      </c>
      <c r="I147" s="189" t="s">
        <v>136</v>
      </c>
      <c r="J147" s="175">
        <v>13</v>
      </c>
      <c r="K147" s="207" t="s">
        <v>248</v>
      </c>
    </row>
    <row r="148" spans="1:11" x14ac:dyDescent="0.2">
      <c r="K148" s="182"/>
    </row>
    <row r="149" spans="1:11" ht="13.5" thickBot="1" x14ac:dyDescent="0.25">
      <c r="I149" s="182"/>
      <c r="K149" s="193" t="s">
        <v>137</v>
      </c>
    </row>
    <row r="150" spans="1:11" x14ac:dyDescent="0.2">
      <c r="A150" s="198" t="s">
        <v>344</v>
      </c>
      <c r="J150" s="182"/>
      <c r="K150" s="207" t="s">
        <v>249</v>
      </c>
    </row>
    <row r="151" spans="1:11" x14ac:dyDescent="0.2">
      <c r="B151" s="182"/>
      <c r="D151" s="182"/>
      <c r="E151" s="182"/>
      <c r="F151" s="182"/>
      <c r="G151" s="110">
        <v>163</v>
      </c>
      <c r="H151" s="173" t="s">
        <v>142</v>
      </c>
      <c r="I151" s="175">
        <v>13</v>
      </c>
    </row>
    <row r="152" spans="1:11" x14ac:dyDescent="0.2">
      <c r="G152" s="176"/>
      <c r="H152" s="210" t="s">
        <v>207</v>
      </c>
      <c r="I152" s="179" t="s">
        <v>142</v>
      </c>
      <c r="J152" s="136">
        <v>5</v>
      </c>
    </row>
    <row r="153" spans="1:11" x14ac:dyDescent="0.2">
      <c r="G153" s="176">
        <v>164</v>
      </c>
      <c r="H153" s="189" t="s">
        <v>132</v>
      </c>
      <c r="I153" s="208"/>
    </row>
    <row r="154" spans="1:11" ht="13.5" thickBot="1" x14ac:dyDescent="0.25">
      <c r="G154" s="176"/>
      <c r="I154" s="187"/>
      <c r="K154" s="173" t="s">
        <v>145</v>
      </c>
    </row>
    <row r="155" spans="1:11" x14ac:dyDescent="0.2">
      <c r="G155" s="176">
        <v>165</v>
      </c>
      <c r="H155" s="173" t="s">
        <v>145</v>
      </c>
      <c r="I155" s="183">
        <v>13</v>
      </c>
      <c r="J155" s="211"/>
      <c r="K155" s="195" t="s">
        <v>299</v>
      </c>
    </row>
    <row r="156" spans="1:11" x14ac:dyDescent="0.2">
      <c r="G156" s="176"/>
      <c r="H156" s="210" t="s">
        <v>219</v>
      </c>
      <c r="I156" s="189" t="s">
        <v>145</v>
      </c>
      <c r="J156" s="136">
        <v>13</v>
      </c>
    </row>
    <row r="157" spans="1:11" ht="13.5" thickBot="1" x14ac:dyDescent="0.25">
      <c r="G157" s="176">
        <v>166</v>
      </c>
      <c r="H157" s="189" t="s">
        <v>183</v>
      </c>
      <c r="I157" s="175">
        <v>8</v>
      </c>
      <c r="J157" s="182"/>
      <c r="K157" s="182" t="s">
        <v>142</v>
      </c>
    </row>
    <row r="158" spans="1:11" x14ac:dyDescent="0.2">
      <c r="G158" s="188"/>
      <c r="J158" s="182"/>
      <c r="K158" s="195" t="s">
        <v>300</v>
      </c>
    </row>
    <row r="159" spans="1:11" x14ac:dyDescent="0.2">
      <c r="G159" s="188"/>
      <c r="H159" s="176" t="s">
        <v>207</v>
      </c>
      <c r="I159" s="173" t="s">
        <v>132</v>
      </c>
      <c r="J159" s="136">
        <v>5</v>
      </c>
      <c r="K159" s="182"/>
    </row>
    <row r="160" spans="1:11" ht="13.5" thickBot="1" x14ac:dyDescent="0.25">
      <c r="G160" s="188"/>
      <c r="I160" s="184"/>
      <c r="J160" s="193"/>
      <c r="K160" s="193" t="s">
        <v>183</v>
      </c>
    </row>
    <row r="161" spans="1:11" x14ac:dyDescent="0.2">
      <c r="G161" s="188"/>
      <c r="H161" s="176" t="s">
        <v>219</v>
      </c>
      <c r="I161" s="189" t="s">
        <v>183</v>
      </c>
      <c r="J161" s="175">
        <v>13</v>
      </c>
      <c r="K161" s="207" t="s">
        <v>302</v>
      </c>
    </row>
    <row r="162" spans="1:11" x14ac:dyDescent="0.2">
      <c r="G162" s="188"/>
      <c r="K162" s="182"/>
    </row>
    <row r="163" spans="1:11" ht="13.5" thickBot="1" x14ac:dyDescent="0.25">
      <c r="G163" s="188"/>
      <c r="I163" s="182"/>
      <c r="K163" s="193" t="s">
        <v>132</v>
      </c>
    </row>
    <row r="164" spans="1:11" x14ac:dyDescent="0.2">
      <c r="G164" s="188"/>
      <c r="J164" s="182"/>
      <c r="K164" s="207" t="s">
        <v>303</v>
      </c>
    </row>
    <row r="165" spans="1:11" x14ac:dyDescent="0.2">
      <c r="A165" s="198" t="s">
        <v>343</v>
      </c>
      <c r="B165" s="182"/>
      <c r="D165" s="182"/>
      <c r="E165" s="182"/>
      <c r="F165" s="182"/>
      <c r="G165" s="182"/>
    </row>
    <row r="166" spans="1:11" x14ac:dyDescent="0.2">
      <c r="G166" s="110">
        <v>149</v>
      </c>
      <c r="H166" s="173" t="s">
        <v>186</v>
      </c>
      <c r="I166" s="175">
        <v>11</v>
      </c>
    </row>
    <row r="167" spans="1:11" x14ac:dyDescent="0.2">
      <c r="G167" s="176"/>
      <c r="H167" s="210" t="s">
        <v>258</v>
      </c>
      <c r="I167" s="179" t="s">
        <v>143</v>
      </c>
      <c r="J167" s="136">
        <v>13</v>
      </c>
    </row>
    <row r="168" spans="1:11" x14ac:dyDescent="0.2">
      <c r="G168" s="176">
        <v>150</v>
      </c>
      <c r="H168" s="189" t="s">
        <v>143</v>
      </c>
      <c r="I168" s="208">
        <v>13</v>
      </c>
    </row>
    <row r="169" spans="1:11" ht="13.5" thickBot="1" x14ac:dyDescent="0.25">
      <c r="G169" s="176"/>
      <c r="I169" s="187"/>
      <c r="K169" s="173" t="s">
        <v>143</v>
      </c>
    </row>
    <row r="170" spans="1:11" x14ac:dyDescent="0.2">
      <c r="G170" s="176">
        <v>151</v>
      </c>
      <c r="H170" s="173" t="s">
        <v>152</v>
      </c>
      <c r="I170" s="183">
        <v>13</v>
      </c>
      <c r="J170" s="211"/>
      <c r="K170" s="195" t="s">
        <v>304</v>
      </c>
    </row>
    <row r="171" spans="1:11" x14ac:dyDescent="0.2">
      <c r="G171" s="176"/>
      <c r="H171" s="210" t="s">
        <v>351</v>
      </c>
      <c r="I171" s="189" t="s">
        <v>152</v>
      </c>
      <c r="J171" s="136">
        <v>11</v>
      </c>
    </row>
    <row r="172" spans="1:11" ht="13.5" thickBot="1" x14ac:dyDescent="0.25">
      <c r="G172" s="176">
        <v>152</v>
      </c>
      <c r="H172" s="189" t="s">
        <v>135</v>
      </c>
      <c r="I172" s="175">
        <v>8</v>
      </c>
      <c r="J172" s="182"/>
      <c r="K172" s="182" t="s">
        <v>152</v>
      </c>
    </row>
    <row r="173" spans="1:11" x14ac:dyDescent="0.2">
      <c r="G173" s="188"/>
      <c r="J173" s="182"/>
      <c r="K173" s="195" t="s">
        <v>305</v>
      </c>
    </row>
    <row r="174" spans="1:11" x14ac:dyDescent="0.2">
      <c r="G174" s="188"/>
      <c r="H174" s="176" t="s">
        <v>258</v>
      </c>
      <c r="I174" s="173" t="s">
        <v>186</v>
      </c>
      <c r="J174" s="136">
        <v>8</v>
      </c>
      <c r="K174" s="182"/>
    </row>
    <row r="175" spans="1:11" ht="13.5" thickBot="1" x14ac:dyDescent="0.25">
      <c r="G175" s="188"/>
      <c r="I175" s="184"/>
      <c r="J175" s="193"/>
      <c r="K175" s="193" t="s">
        <v>135</v>
      </c>
    </row>
    <row r="176" spans="1:11" x14ac:dyDescent="0.2">
      <c r="G176" s="188"/>
      <c r="H176" s="176" t="s">
        <v>351</v>
      </c>
      <c r="I176" s="189" t="s">
        <v>135</v>
      </c>
      <c r="J176" s="175">
        <v>13</v>
      </c>
      <c r="K176" s="207" t="s">
        <v>306</v>
      </c>
    </row>
    <row r="177" spans="1:11" x14ac:dyDescent="0.2">
      <c r="G177" s="188"/>
      <c r="K177" s="182"/>
    </row>
    <row r="178" spans="1:11" ht="13.5" thickBot="1" x14ac:dyDescent="0.25">
      <c r="G178" s="188"/>
      <c r="I178" s="182"/>
      <c r="K178" s="193" t="s">
        <v>186</v>
      </c>
    </row>
    <row r="179" spans="1:11" x14ac:dyDescent="0.2">
      <c r="G179" s="188"/>
      <c r="J179" s="182"/>
      <c r="K179" s="207" t="s">
        <v>307</v>
      </c>
    </row>
    <row r="180" spans="1:11" x14ac:dyDescent="0.2">
      <c r="G180" s="188"/>
      <c r="J180" s="182"/>
      <c r="K180" s="207"/>
    </row>
    <row r="181" spans="1:11" x14ac:dyDescent="0.2">
      <c r="A181" s="174" t="s">
        <v>367</v>
      </c>
      <c r="B181" s="182"/>
      <c r="C181" s="136"/>
      <c r="D181" s="136"/>
      <c r="E181" s="175"/>
      <c r="F181" s="182"/>
    </row>
    <row r="182" spans="1:11" x14ac:dyDescent="0.2">
      <c r="A182" s="174"/>
      <c r="B182" s="182"/>
      <c r="C182" s="136"/>
      <c r="D182" s="136"/>
      <c r="E182" s="175"/>
      <c r="F182" s="110">
        <v>133</v>
      </c>
      <c r="G182" s="173" t="s">
        <v>161</v>
      </c>
      <c r="H182" s="175">
        <v>13</v>
      </c>
      <c r="K182" s="182"/>
    </row>
    <row r="183" spans="1:11" x14ac:dyDescent="0.2">
      <c r="F183" s="176"/>
      <c r="G183" s="177">
        <v>153</v>
      </c>
      <c r="H183" s="178" t="s">
        <v>161</v>
      </c>
      <c r="I183" s="175">
        <v>13</v>
      </c>
      <c r="K183" s="182"/>
    </row>
    <row r="184" spans="1:11" x14ac:dyDescent="0.2">
      <c r="F184" s="176">
        <v>134</v>
      </c>
      <c r="G184" s="179" t="s">
        <v>146</v>
      </c>
      <c r="H184" s="180">
        <v>10</v>
      </c>
      <c r="K184" s="182"/>
    </row>
    <row r="185" spans="1:11" x14ac:dyDescent="0.2">
      <c r="F185" s="176"/>
      <c r="H185" s="181">
        <v>169</v>
      </c>
      <c r="I185" s="182" t="s">
        <v>161</v>
      </c>
      <c r="J185" s="175">
        <v>13</v>
      </c>
      <c r="K185" s="182"/>
    </row>
    <row r="186" spans="1:11" x14ac:dyDescent="0.2">
      <c r="F186" s="176">
        <v>135</v>
      </c>
      <c r="G186" s="173" t="s">
        <v>190</v>
      </c>
      <c r="H186" s="183">
        <v>12</v>
      </c>
      <c r="I186" s="184"/>
      <c r="K186" s="182"/>
    </row>
    <row r="187" spans="1:11" x14ac:dyDescent="0.2">
      <c r="F187" s="176"/>
      <c r="G187" s="177">
        <v>154</v>
      </c>
      <c r="H187" s="185" t="s">
        <v>144</v>
      </c>
      <c r="I187" s="183">
        <v>8</v>
      </c>
      <c r="K187" s="182"/>
    </row>
    <row r="188" spans="1:11" x14ac:dyDescent="0.2">
      <c r="F188" s="176">
        <v>136</v>
      </c>
      <c r="G188" s="179" t="s">
        <v>144</v>
      </c>
      <c r="H188" s="186">
        <v>13</v>
      </c>
      <c r="I188" s="187"/>
      <c r="K188" s="182"/>
    </row>
    <row r="189" spans="1:11" ht="13.5" thickBot="1" x14ac:dyDescent="0.25">
      <c r="F189" s="188"/>
      <c r="I189" s="181">
        <v>187</v>
      </c>
      <c r="J189" s="192"/>
      <c r="K189" s="182" t="s">
        <v>161</v>
      </c>
    </row>
    <row r="190" spans="1:11" x14ac:dyDescent="0.2">
      <c r="F190" s="110">
        <v>137</v>
      </c>
      <c r="G190" s="173" t="s">
        <v>148</v>
      </c>
      <c r="H190" s="175">
        <v>13</v>
      </c>
      <c r="I190" s="187"/>
      <c r="J190" s="182"/>
      <c r="K190" s="195" t="s">
        <v>313</v>
      </c>
    </row>
    <row r="191" spans="1:11" x14ac:dyDescent="0.2">
      <c r="F191" s="176"/>
      <c r="G191" s="177">
        <v>155</v>
      </c>
      <c r="H191" s="178" t="s">
        <v>148</v>
      </c>
      <c r="I191" s="183">
        <v>9</v>
      </c>
      <c r="J191" s="182"/>
      <c r="K191" s="182"/>
    </row>
    <row r="192" spans="1:11" ht="13.5" thickBot="1" x14ac:dyDescent="0.25">
      <c r="F192" s="176">
        <v>138</v>
      </c>
      <c r="G192" s="179" t="s">
        <v>167</v>
      </c>
      <c r="H192" s="180">
        <v>12</v>
      </c>
      <c r="I192" s="187"/>
      <c r="J192" s="207">
        <v>187</v>
      </c>
      <c r="K192" s="193" t="s">
        <v>153</v>
      </c>
    </row>
    <row r="193" spans="6:11" x14ac:dyDescent="0.2">
      <c r="F193" s="176"/>
      <c r="H193" s="181">
        <v>170</v>
      </c>
      <c r="I193" s="189" t="s">
        <v>153</v>
      </c>
      <c r="J193" s="136">
        <v>8</v>
      </c>
      <c r="K193" s="207" t="s">
        <v>316</v>
      </c>
    </row>
    <row r="194" spans="6:11" x14ac:dyDescent="0.2">
      <c r="F194" s="176">
        <v>139</v>
      </c>
      <c r="G194" s="173" t="s">
        <v>191</v>
      </c>
      <c r="H194" s="183"/>
      <c r="I194" s="182"/>
      <c r="J194" s="182"/>
      <c r="K194" s="182"/>
    </row>
    <row r="195" spans="6:11" x14ac:dyDescent="0.2">
      <c r="F195" s="176"/>
      <c r="G195" s="177">
        <v>156</v>
      </c>
      <c r="H195" s="185" t="s">
        <v>153</v>
      </c>
      <c r="I195" s="136">
        <v>13</v>
      </c>
      <c r="J195" s="182"/>
      <c r="K195" s="182"/>
    </row>
    <row r="196" spans="6:11" x14ac:dyDescent="0.2">
      <c r="F196" s="176">
        <v>140</v>
      </c>
      <c r="G196" s="179" t="s">
        <v>153</v>
      </c>
      <c r="H196" s="186"/>
      <c r="I196" s="182"/>
      <c r="J196" s="182"/>
      <c r="K196" s="182"/>
    </row>
    <row r="197" spans="6:11" x14ac:dyDescent="0.2">
      <c r="G197" s="182"/>
      <c r="H197" s="188">
        <v>169</v>
      </c>
      <c r="I197" s="173" t="s">
        <v>144</v>
      </c>
      <c r="J197" s="136">
        <v>13</v>
      </c>
      <c r="K197" s="182"/>
    </row>
    <row r="198" spans="6:11" ht="13.5" thickBot="1" x14ac:dyDescent="0.25">
      <c r="G198" s="182"/>
      <c r="I198" s="212">
        <v>186</v>
      </c>
      <c r="J198" s="193"/>
      <c r="K198" s="193" t="s">
        <v>144</v>
      </c>
    </row>
    <row r="199" spans="6:11" x14ac:dyDescent="0.2">
      <c r="G199" s="182"/>
      <c r="H199" s="188">
        <v>170</v>
      </c>
      <c r="I199" s="189" t="s">
        <v>148</v>
      </c>
      <c r="J199" s="175">
        <v>12</v>
      </c>
      <c r="K199" s="207" t="s">
        <v>317</v>
      </c>
    </row>
    <row r="200" spans="6:11" x14ac:dyDescent="0.2">
      <c r="G200" s="182"/>
      <c r="K200" s="182"/>
    </row>
    <row r="201" spans="6:11" ht="13.5" thickBot="1" x14ac:dyDescent="0.25">
      <c r="G201" s="182"/>
      <c r="I201" s="182"/>
      <c r="J201" s="188">
        <v>186</v>
      </c>
      <c r="K201" s="193" t="s">
        <v>148</v>
      </c>
    </row>
    <row r="202" spans="6:11" x14ac:dyDescent="0.2">
      <c r="G202" s="182"/>
      <c r="J202" s="182"/>
      <c r="K202" s="207" t="s">
        <v>318</v>
      </c>
    </row>
    <row r="203" spans="6:11" x14ac:dyDescent="0.2">
      <c r="G203" s="110">
        <v>153</v>
      </c>
      <c r="H203" s="173" t="s">
        <v>146</v>
      </c>
      <c r="I203" s="175" t="s">
        <v>16</v>
      </c>
    </row>
    <row r="204" spans="6:11" x14ac:dyDescent="0.2">
      <c r="G204" s="176"/>
      <c r="H204" s="210">
        <v>167</v>
      </c>
      <c r="I204" s="179" t="s">
        <v>146</v>
      </c>
      <c r="J204" s="136" t="s">
        <v>16</v>
      </c>
    </row>
    <row r="205" spans="6:11" x14ac:dyDescent="0.2">
      <c r="G205" s="176">
        <v>154</v>
      </c>
      <c r="H205" s="189" t="s">
        <v>190</v>
      </c>
      <c r="I205" s="208"/>
    </row>
    <row r="206" spans="6:11" ht="13.5" thickBot="1" x14ac:dyDescent="0.25">
      <c r="G206" s="176"/>
      <c r="I206" s="181">
        <v>185</v>
      </c>
      <c r="K206" s="173" t="s">
        <v>146</v>
      </c>
    </row>
    <row r="207" spans="6:11" x14ac:dyDescent="0.2">
      <c r="G207" s="176">
        <v>155</v>
      </c>
      <c r="H207" s="173" t="s">
        <v>167</v>
      </c>
      <c r="I207" s="183">
        <v>12</v>
      </c>
      <c r="J207" s="211"/>
      <c r="K207" s="195" t="s">
        <v>319</v>
      </c>
    </row>
    <row r="208" spans="6:11" x14ac:dyDescent="0.2">
      <c r="G208" s="176"/>
      <c r="H208" s="210">
        <v>168</v>
      </c>
      <c r="I208" s="189" t="s">
        <v>191</v>
      </c>
      <c r="J208" s="136"/>
    </row>
    <row r="209" spans="1:11" ht="13.5" thickBot="1" x14ac:dyDescent="0.25">
      <c r="G209" s="176">
        <v>156</v>
      </c>
      <c r="H209" s="189" t="s">
        <v>191</v>
      </c>
      <c r="I209" s="175">
        <v>13</v>
      </c>
      <c r="J209" s="207">
        <v>185</v>
      </c>
      <c r="K209" s="182" t="s">
        <v>191</v>
      </c>
    </row>
    <row r="210" spans="1:11" x14ac:dyDescent="0.2">
      <c r="G210" s="188"/>
      <c r="J210" s="182"/>
      <c r="K210" s="195" t="s">
        <v>368</v>
      </c>
    </row>
    <row r="211" spans="1:11" x14ac:dyDescent="0.2">
      <c r="G211" s="188"/>
      <c r="H211" s="176">
        <v>167</v>
      </c>
      <c r="I211" s="173" t="s">
        <v>190</v>
      </c>
      <c r="J211" s="136">
        <v>12</v>
      </c>
      <c r="K211" s="182"/>
    </row>
    <row r="212" spans="1:11" ht="13.5" thickBot="1" x14ac:dyDescent="0.25">
      <c r="G212" s="188"/>
      <c r="I212" s="212">
        <v>182</v>
      </c>
      <c r="J212" s="193"/>
      <c r="K212" s="193" t="s">
        <v>167</v>
      </c>
    </row>
    <row r="213" spans="1:11" x14ac:dyDescent="0.2">
      <c r="G213" s="188"/>
      <c r="H213" s="176">
        <v>168</v>
      </c>
      <c r="I213" s="189" t="s">
        <v>167</v>
      </c>
      <c r="J213" s="175">
        <v>13</v>
      </c>
      <c r="K213" s="207" t="s">
        <v>369</v>
      </c>
    </row>
    <row r="214" spans="1:11" x14ac:dyDescent="0.2">
      <c r="G214" s="188"/>
      <c r="K214" s="182"/>
    </row>
    <row r="215" spans="1:11" ht="13.5" thickBot="1" x14ac:dyDescent="0.25">
      <c r="G215" s="188"/>
      <c r="I215" s="182"/>
      <c r="J215" s="188">
        <v>182</v>
      </c>
      <c r="K215" s="193" t="s">
        <v>190</v>
      </c>
    </row>
    <row r="216" spans="1:11" x14ac:dyDescent="0.2">
      <c r="G216" s="188"/>
      <c r="J216" s="182"/>
      <c r="K216" s="207" t="s">
        <v>370</v>
      </c>
    </row>
    <row r="218" spans="1:11" x14ac:dyDescent="0.2">
      <c r="A218" s="174" t="s">
        <v>371</v>
      </c>
      <c r="B218" s="188"/>
      <c r="E218" s="182"/>
      <c r="F218" s="207"/>
    </row>
    <row r="219" spans="1:11" x14ac:dyDescent="0.2">
      <c r="B219" s="188"/>
      <c r="E219" s="182"/>
      <c r="F219" s="110">
        <v>125</v>
      </c>
      <c r="G219" s="173" t="s">
        <v>301</v>
      </c>
      <c r="H219" s="175"/>
      <c r="K219" s="182"/>
    </row>
    <row r="220" spans="1:11" x14ac:dyDescent="0.2">
      <c r="F220" s="176"/>
      <c r="G220" s="177">
        <v>145</v>
      </c>
      <c r="H220" s="178"/>
      <c r="I220" s="175"/>
      <c r="K220" s="182"/>
    </row>
    <row r="221" spans="1:11" x14ac:dyDescent="0.2">
      <c r="F221" s="176">
        <v>126</v>
      </c>
      <c r="G221" s="179" t="s">
        <v>301</v>
      </c>
      <c r="H221" s="180"/>
      <c r="K221" s="182"/>
    </row>
    <row r="222" spans="1:11" x14ac:dyDescent="0.2">
      <c r="F222" s="176"/>
      <c r="H222" s="181">
        <v>161</v>
      </c>
      <c r="I222" s="182" t="s">
        <v>192</v>
      </c>
      <c r="J222" s="175">
        <v>13</v>
      </c>
      <c r="K222" s="182"/>
    </row>
    <row r="223" spans="1:11" x14ac:dyDescent="0.2">
      <c r="F223" s="176">
        <v>127</v>
      </c>
      <c r="G223" s="173" t="s">
        <v>192</v>
      </c>
      <c r="H223" s="183">
        <v>13</v>
      </c>
      <c r="I223" s="184"/>
      <c r="K223" s="182"/>
    </row>
    <row r="224" spans="1:11" x14ac:dyDescent="0.2">
      <c r="F224" s="176"/>
      <c r="G224" s="177">
        <v>146</v>
      </c>
      <c r="H224" s="185" t="s">
        <v>192</v>
      </c>
      <c r="I224" s="183">
        <v>13</v>
      </c>
      <c r="K224" s="182"/>
    </row>
    <row r="225" spans="1:11" x14ac:dyDescent="0.2">
      <c r="F225" s="176">
        <v>128</v>
      </c>
      <c r="G225" s="179" t="s">
        <v>301</v>
      </c>
      <c r="H225" s="186"/>
      <c r="I225" s="187"/>
      <c r="K225" s="182"/>
    </row>
    <row r="226" spans="1:11" ht="13.5" thickBot="1" x14ac:dyDescent="0.25">
      <c r="F226" s="188"/>
      <c r="I226" s="181">
        <v>181</v>
      </c>
      <c r="J226" s="192"/>
      <c r="K226" s="182" t="s">
        <v>192</v>
      </c>
    </row>
    <row r="227" spans="1:11" x14ac:dyDescent="0.2">
      <c r="F227" s="110">
        <v>129</v>
      </c>
      <c r="G227" s="173" t="s">
        <v>301</v>
      </c>
      <c r="H227" s="175"/>
      <c r="I227" s="187"/>
      <c r="J227" s="182"/>
      <c r="K227" s="195" t="s">
        <v>372</v>
      </c>
    </row>
    <row r="228" spans="1:11" x14ac:dyDescent="0.2">
      <c r="F228" s="176"/>
      <c r="G228" s="177">
        <v>147</v>
      </c>
      <c r="H228" s="178" t="s">
        <v>188</v>
      </c>
      <c r="I228" s="183">
        <v>13</v>
      </c>
      <c r="J228" s="182"/>
      <c r="K228" s="182"/>
    </row>
    <row r="229" spans="1:11" ht="13.5" thickBot="1" x14ac:dyDescent="0.25">
      <c r="A229" s="425">
        <v>1</v>
      </c>
      <c r="B229" s="419" t="s">
        <v>129</v>
      </c>
      <c r="F229" s="176">
        <v>130</v>
      </c>
      <c r="G229" s="179" t="s">
        <v>188</v>
      </c>
      <c r="H229" s="180">
        <v>13</v>
      </c>
      <c r="I229" s="187"/>
      <c r="J229" s="207">
        <v>181</v>
      </c>
      <c r="K229" s="193" t="s">
        <v>188</v>
      </c>
    </row>
    <row r="230" spans="1:11" x14ac:dyDescent="0.2">
      <c r="A230" s="425">
        <v>2</v>
      </c>
      <c r="B230" s="420" t="s">
        <v>127</v>
      </c>
      <c r="F230" s="176"/>
      <c r="H230" s="181">
        <v>162</v>
      </c>
      <c r="I230" s="189" t="s">
        <v>188</v>
      </c>
      <c r="J230" s="136">
        <v>2</v>
      </c>
      <c r="K230" s="207" t="s">
        <v>373</v>
      </c>
    </row>
    <row r="231" spans="1:11" x14ac:dyDescent="0.2">
      <c r="A231" s="425">
        <v>3</v>
      </c>
      <c r="B231" s="421" t="s">
        <v>134</v>
      </c>
      <c r="F231" s="176">
        <v>131</v>
      </c>
      <c r="G231" s="173" t="s">
        <v>301</v>
      </c>
      <c r="H231" s="183"/>
      <c r="I231" s="182"/>
      <c r="J231" s="182"/>
      <c r="K231" s="182"/>
    </row>
    <row r="232" spans="1:11" x14ac:dyDescent="0.2">
      <c r="A232" s="425">
        <v>4</v>
      </c>
      <c r="B232" s="131" t="s">
        <v>130</v>
      </c>
      <c r="F232" s="176"/>
      <c r="G232" s="177">
        <v>148</v>
      </c>
      <c r="H232" s="185"/>
      <c r="I232" s="136"/>
      <c r="J232" s="182"/>
      <c r="K232" s="182"/>
    </row>
    <row r="233" spans="1:11" x14ac:dyDescent="0.2">
      <c r="A233" s="425">
        <v>5</v>
      </c>
      <c r="B233" s="131" t="s">
        <v>140</v>
      </c>
      <c r="F233" s="176">
        <v>132</v>
      </c>
      <c r="G233" s="179" t="s">
        <v>301</v>
      </c>
      <c r="H233" s="186"/>
      <c r="I233" s="182"/>
      <c r="J233" s="182"/>
      <c r="K233" s="182"/>
    </row>
    <row r="234" spans="1:11" x14ac:dyDescent="0.2">
      <c r="A234" s="425">
        <v>6</v>
      </c>
      <c r="B234" s="131" t="s">
        <v>141</v>
      </c>
    </row>
    <row r="235" spans="1:11" x14ac:dyDescent="0.2">
      <c r="A235" s="425">
        <v>7</v>
      </c>
      <c r="B235" s="131" t="s">
        <v>136</v>
      </c>
      <c r="D235" s="173" t="s">
        <v>374</v>
      </c>
    </row>
    <row r="236" spans="1:11" x14ac:dyDescent="0.2">
      <c r="A236" s="425">
        <v>8</v>
      </c>
      <c r="B236" s="131" t="s">
        <v>137</v>
      </c>
      <c r="D236" s="173" t="s">
        <v>375</v>
      </c>
    </row>
    <row r="237" spans="1:11" x14ac:dyDescent="0.2">
      <c r="A237" s="425">
        <v>9</v>
      </c>
      <c r="B237" s="131" t="s">
        <v>145</v>
      </c>
    </row>
    <row r="238" spans="1:11" x14ac:dyDescent="0.2">
      <c r="A238" s="425">
        <v>10</v>
      </c>
      <c r="B238" s="131" t="s">
        <v>142</v>
      </c>
      <c r="D238" s="174" t="s">
        <v>376</v>
      </c>
    </row>
    <row r="239" spans="1:11" x14ac:dyDescent="0.2">
      <c r="A239" s="425">
        <v>11</v>
      </c>
      <c r="B239" s="131" t="s">
        <v>183</v>
      </c>
      <c r="D239" s="422" t="s">
        <v>377</v>
      </c>
    </row>
    <row r="240" spans="1:11" x14ac:dyDescent="0.2">
      <c r="A240" s="425">
        <v>12</v>
      </c>
      <c r="B240" s="131" t="s">
        <v>132</v>
      </c>
      <c r="D240" s="423" t="s">
        <v>378</v>
      </c>
    </row>
    <row r="241" spans="1:4" x14ac:dyDescent="0.2">
      <c r="A241" s="425">
        <v>13</v>
      </c>
      <c r="B241" s="131" t="s">
        <v>143</v>
      </c>
      <c r="D241" s="424" t="s">
        <v>379</v>
      </c>
    </row>
    <row r="242" spans="1:4" x14ac:dyDescent="0.2">
      <c r="A242" s="425">
        <v>14</v>
      </c>
      <c r="B242" s="131" t="s">
        <v>152</v>
      </c>
      <c r="D242" s="213" t="s">
        <v>380</v>
      </c>
    </row>
    <row r="243" spans="1:4" x14ac:dyDescent="0.2">
      <c r="A243" s="425">
        <v>15</v>
      </c>
      <c r="B243" s="131" t="s">
        <v>135</v>
      </c>
      <c r="D243" s="213" t="s">
        <v>381</v>
      </c>
    </row>
    <row r="244" spans="1:4" x14ac:dyDescent="0.2">
      <c r="A244" s="425">
        <v>16</v>
      </c>
      <c r="B244" s="131" t="s">
        <v>186</v>
      </c>
    </row>
    <row r="245" spans="1:4" x14ac:dyDescent="0.2">
      <c r="A245" s="425">
        <v>17</v>
      </c>
      <c r="B245" s="131" t="s">
        <v>161</v>
      </c>
    </row>
    <row r="246" spans="1:4" x14ac:dyDescent="0.2">
      <c r="A246" s="425">
        <v>18</v>
      </c>
      <c r="B246" s="131" t="s">
        <v>153</v>
      </c>
    </row>
    <row r="247" spans="1:4" x14ac:dyDescent="0.2">
      <c r="A247" s="425">
        <v>19</v>
      </c>
      <c r="B247" s="131" t="s">
        <v>144</v>
      </c>
    </row>
    <row r="248" spans="1:4" x14ac:dyDescent="0.2">
      <c r="A248" s="425">
        <v>20</v>
      </c>
      <c r="B248" s="131" t="s">
        <v>148</v>
      </c>
    </row>
    <row r="249" spans="1:4" x14ac:dyDescent="0.2">
      <c r="A249" s="425">
        <v>21</v>
      </c>
      <c r="B249" s="131" t="s">
        <v>146</v>
      </c>
    </row>
    <row r="250" spans="1:4" x14ac:dyDescent="0.2">
      <c r="A250" s="425">
        <v>22</v>
      </c>
      <c r="B250" s="131" t="s">
        <v>191</v>
      </c>
    </row>
    <row r="251" spans="1:4" x14ac:dyDescent="0.2">
      <c r="A251" s="425">
        <v>23</v>
      </c>
      <c r="B251" s="131" t="s">
        <v>167</v>
      </c>
    </row>
    <row r="252" spans="1:4" x14ac:dyDescent="0.2">
      <c r="A252" s="425">
        <v>24</v>
      </c>
      <c r="B252" s="131" t="s">
        <v>190</v>
      </c>
    </row>
    <row r="253" spans="1:4" x14ac:dyDescent="0.2">
      <c r="A253" s="425">
        <v>25</v>
      </c>
      <c r="B253" s="131" t="s">
        <v>192</v>
      </c>
    </row>
    <row r="254" spans="1:4" x14ac:dyDescent="0.2">
      <c r="A254" s="425">
        <v>26</v>
      </c>
      <c r="B254" s="131" t="s">
        <v>188</v>
      </c>
    </row>
  </sheetData>
  <hyperlinks>
    <hyperlink ref="E1" location="Kalender!G1" display="Kalender"/>
    <hyperlink ref="G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6" manualBreakCount="6">
    <brk id="38" max="16383" man="1"/>
    <brk id="70" max="16383" man="1"/>
    <brk id="108" max="10" man="1"/>
    <brk id="142" max="10" man="1"/>
    <brk id="179" max="16383" man="1"/>
    <brk id="216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03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.42578125" style="92" customWidth="1"/>
    <col min="2" max="2" width="32" style="92" bestFit="1" customWidth="1"/>
    <col min="3" max="20" width="8.7109375" style="92" customWidth="1"/>
    <col min="21" max="16384" width="9.140625" style="92"/>
  </cols>
  <sheetData>
    <row r="1" spans="1:9" s="173" customFormat="1" x14ac:dyDescent="0.2">
      <c r="A1" s="91" t="str">
        <f>UPPER((Kalend!D21)&amp;" - "&amp;(Kalend!C21)&amp;" - "&amp;(Kalend!E21))</f>
        <v>9 - K-JÄRVE 14. MV - DUO</v>
      </c>
      <c r="E1" s="418" t="str">
        <f>HYPERLINK("#Kalend!I1","Kalender")</f>
        <v>Kalender</v>
      </c>
      <c r="F1" s="93"/>
      <c r="G1" s="418" t="str">
        <f>HYPERLINK("#Reit!I1","Reiting")</f>
        <v>Reiting</v>
      </c>
      <c r="H1" s="92"/>
      <c r="I1" s="92"/>
    </row>
    <row r="2" spans="1:9" s="173" customFormat="1" x14ac:dyDescent="0.2">
      <c r="A2" s="93" t="str">
        <f>"Toimumisaeg: "&amp;(Kalend!A21)&amp;" kell "&amp;(Kalend!B21)</f>
        <v>Toimumisaeg: T, 23.07.2013 kell 17:30</v>
      </c>
    </row>
    <row r="3" spans="1:9" s="173" customFormat="1" x14ac:dyDescent="0.2">
      <c r="A3" s="93" t="str">
        <f>"Toimumiskoht: "&amp;(Kalend!F21)</f>
        <v>Toimumiskoht: K-Järve, Järve Gümnaasiumi staadion</v>
      </c>
    </row>
    <row r="4" spans="1:9" s="173" customFormat="1" x14ac:dyDescent="0.2">
      <c r="A4" s="93" t="str">
        <f>"Korraldaja: "&amp;(Kalend!G21)</f>
        <v>Korraldaja: K-Järve SHK, Ivar Viljaste</v>
      </c>
    </row>
    <row r="6" spans="1:9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>
        <v>4</v>
      </c>
      <c r="G6" s="96" t="s">
        <v>208</v>
      </c>
      <c r="H6" s="96" t="s">
        <v>122</v>
      </c>
    </row>
    <row r="7" spans="1:9" x14ac:dyDescent="0.2">
      <c r="A7" s="94">
        <v>1</v>
      </c>
      <c r="B7" s="95" t="s">
        <v>256</v>
      </c>
      <c r="C7" s="97"/>
      <c r="D7" s="98">
        <v>13</v>
      </c>
      <c r="E7" s="98">
        <v>9</v>
      </c>
      <c r="F7" s="98"/>
      <c r="G7" s="99" t="s">
        <v>267</v>
      </c>
      <c r="H7" s="98" t="s">
        <v>216</v>
      </c>
      <c r="I7" s="100"/>
    </row>
    <row r="8" spans="1:9" x14ac:dyDescent="0.2">
      <c r="A8" s="94">
        <v>2</v>
      </c>
      <c r="B8" s="95" t="s">
        <v>252</v>
      </c>
      <c r="C8" s="98">
        <v>9</v>
      </c>
      <c r="D8" s="97"/>
      <c r="E8" s="98">
        <v>13</v>
      </c>
      <c r="F8" s="98"/>
      <c r="G8" s="99" t="s">
        <v>267</v>
      </c>
      <c r="H8" s="98" t="s">
        <v>218</v>
      </c>
      <c r="I8" s="100"/>
    </row>
    <row r="9" spans="1:9" x14ac:dyDescent="0.2">
      <c r="A9" s="94">
        <v>3</v>
      </c>
      <c r="B9" s="95" t="s">
        <v>335</v>
      </c>
      <c r="C9" s="98">
        <v>13</v>
      </c>
      <c r="D9" s="98">
        <v>11</v>
      </c>
      <c r="E9" s="97"/>
      <c r="F9" s="98"/>
      <c r="G9" s="99" t="s">
        <v>267</v>
      </c>
      <c r="H9" s="98" t="s">
        <v>214</v>
      </c>
      <c r="I9" s="100"/>
    </row>
    <row r="10" spans="1:9" x14ac:dyDescent="0.2">
      <c r="A10" s="94">
        <v>4</v>
      </c>
      <c r="B10" s="95"/>
      <c r="C10" s="98"/>
      <c r="D10" s="98"/>
      <c r="E10" s="98"/>
      <c r="F10" s="97"/>
      <c r="G10" s="99"/>
      <c r="H10" s="98"/>
      <c r="I10" s="100"/>
    </row>
    <row r="11" spans="1:9" x14ac:dyDescent="0.2">
      <c r="A11" s="91"/>
      <c r="C11" s="101"/>
      <c r="D11" s="101"/>
      <c r="E11" s="101"/>
      <c r="F11" s="101"/>
      <c r="G11" s="102"/>
      <c r="H11" s="101"/>
      <c r="I11" s="103"/>
    </row>
    <row r="12" spans="1:9" x14ac:dyDescent="0.2">
      <c r="A12" s="94" t="s">
        <v>219</v>
      </c>
      <c r="B12" s="94"/>
      <c r="C12" s="96">
        <v>1</v>
      </c>
      <c r="D12" s="96">
        <v>2</v>
      </c>
      <c r="E12" s="96">
        <v>3</v>
      </c>
      <c r="F12" s="96">
        <v>4</v>
      </c>
      <c r="G12" s="96" t="s">
        <v>208</v>
      </c>
      <c r="H12" s="96" t="s">
        <v>122</v>
      </c>
      <c r="I12" s="103"/>
    </row>
    <row r="13" spans="1:9" x14ac:dyDescent="0.2">
      <c r="A13" s="94">
        <v>1</v>
      </c>
      <c r="B13" s="95" t="s">
        <v>257</v>
      </c>
      <c r="C13" s="97"/>
      <c r="D13" s="98">
        <v>13</v>
      </c>
      <c r="E13" s="98">
        <v>13</v>
      </c>
      <c r="F13" s="98">
        <v>13</v>
      </c>
      <c r="G13" s="99" t="s">
        <v>221</v>
      </c>
      <c r="H13" s="98" t="s">
        <v>214</v>
      </c>
      <c r="I13" s="100"/>
    </row>
    <row r="14" spans="1:9" x14ac:dyDescent="0.2">
      <c r="A14" s="94">
        <v>2</v>
      </c>
      <c r="B14" s="95" t="s">
        <v>348</v>
      </c>
      <c r="C14" s="98">
        <v>11</v>
      </c>
      <c r="D14" s="97"/>
      <c r="E14" s="98">
        <v>13</v>
      </c>
      <c r="F14" s="98">
        <v>13</v>
      </c>
      <c r="G14" s="99" t="s">
        <v>213</v>
      </c>
      <c r="H14" s="98" t="s">
        <v>216</v>
      </c>
      <c r="I14" s="100"/>
    </row>
    <row r="15" spans="1:9" x14ac:dyDescent="0.2">
      <c r="A15" s="94">
        <v>3</v>
      </c>
      <c r="B15" s="95" t="s">
        <v>382</v>
      </c>
      <c r="C15" s="98">
        <v>0</v>
      </c>
      <c r="D15" s="104">
        <v>0</v>
      </c>
      <c r="E15" s="97"/>
      <c r="F15" s="98">
        <v>9</v>
      </c>
      <c r="G15" s="99" t="s">
        <v>223</v>
      </c>
      <c r="H15" s="104" t="s">
        <v>211</v>
      </c>
      <c r="I15" s="100"/>
    </row>
    <row r="16" spans="1:9" x14ac:dyDescent="0.2">
      <c r="A16" s="94">
        <v>4</v>
      </c>
      <c r="B16" s="95" t="s">
        <v>383</v>
      </c>
      <c r="C16" s="98">
        <v>3</v>
      </c>
      <c r="D16" s="98">
        <v>10</v>
      </c>
      <c r="E16" s="98">
        <v>13</v>
      </c>
      <c r="F16" s="97"/>
      <c r="G16" s="99" t="s">
        <v>210</v>
      </c>
      <c r="H16" s="98" t="s">
        <v>218</v>
      </c>
      <c r="I16" s="100"/>
    </row>
    <row r="17" spans="1:9" x14ac:dyDescent="0.2">
      <c r="A17" s="105"/>
      <c r="B17" s="103"/>
      <c r="C17" s="106"/>
      <c r="D17" s="107"/>
      <c r="E17" s="106"/>
      <c r="F17" s="108"/>
      <c r="G17" s="100"/>
      <c r="H17" s="106"/>
      <c r="I17" s="100"/>
    </row>
    <row r="18" spans="1:9" x14ac:dyDescent="0.2">
      <c r="A18" s="94" t="s">
        <v>258</v>
      </c>
      <c r="B18" s="94"/>
      <c r="C18" s="96">
        <v>1</v>
      </c>
      <c r="D18" s="96">
        <v>2</v>
      </c>
      <c r="E18" s="96">
        <v>3</v>
      </c>
      <c r="F18" s="96">
        <v>4</v>
      </c>
      <c r="G18" s="96" t="s">
        <v>208</v>
      </c>
      <c r="H18" s="96" t="s">
        <v>122</v>
      </c>
    </row>
    <row r="19" spans="1:9" x14ac:dyDescent="0.2">
      <c r="A19" s="94">
        <v>1</v>
      </c>
      <c r="B19" s="95" t="s">
        <v>255</v>
      </c>
      <c r="C19" s="97"/>
      <c r="D19" s="98">
        <v>13</v>
      </c>
      <c r="E19" s="98">
        <v>13</v>
      </c>
      <c r="F19" s="98"/>
      <c r="G19" s="99" t="s">
        <v>265</v>
      </c>
      <c r="H19" s="98" t="s">
        <v>214</v>
      </c>
      <c r="I19" s="100"/>
    </row>
    <row r="20" spans="1:9" x14ac:dyDescent="0.2">
      <c r="A20" s="94">
        <v>2</v>
      </c>
      <c r="B20" s="92" t="s">
        <v>384</v>
      </c>
      <c r="C20" s="98">
        <v>12</v>
      </c>
      <c r="D20" s="97"/>
      <c r="E20" s="98">
        <v>3</v>
      </c>
      <c r="F20" s="98"/>
      <c r="G20" s="99" t="s">
        <v>264</v>
      </c>
      <c r="H20" s="98" t="s">
        <v>218</v>
      </c>
      <c r="I20" s="100"/>
    </row>
    <row r="21" spans="1:9" x14ac:dyDescent="0.2">
      <c r="A21" s="94">
        <v>3</v>
      </c>
      <c r="B21" s="95" t="s">
        <v>385</v>
      </c>
      <c r="C21" s="98">
        <v>1</v>
      </c>
      <c r="D21" s="98">
        <v>13</v>
      </c>
      <c r="E21" s="97"/>
      <c r="F21" s="98"/>
      <c r="G21" s="99" t="s">
        <v>267</v>
      </c>
      <c r="H21" s="98" t="s">
        <v>216</v>
      </c>
      <c r="I21" s="100"/>
    </row>
    <row r="22" spans="1:9" x14ac:dyDescent="0.2">
      <c r="A22" s="94">
        <v>4</v>
      </c>
      <c r="B22" s="95"/>
      <c r="C22" s="98"/>
      <c r="D22" s="98"/>
      <c r="E22" s="98"/>
      <c r="F22" s="97"/>
      <c r="G22" s="99"/>
      <c r="H22" s="98"/>
      <c r="I22" s="100"/>
    </row>
    <row r="23" spans="1:9" x14ac:dyDescent="0.2">
      <c r="A23" s="91"/>
      <c r="C23" s="101"/>
      <c r="D23" s="101"/>
      <c r="E23" s="101"/>
      <c r="F23" s="101"/>
      <c r="G23" s="102"/>
      <c r="H23" s="101"/>
      <c r="I23" s="103"/>
    </row>
    <row r="24" spans="1:9" x14ac:dyDescent="0.2">
      <c r="A24" s="94" t="s">
        <v>351</v>
      </c>
      <c r="B24" s="94"/>
      <c r="C24" s="96">
        <v>1</v>
      </c>
      <c r="D24" s="96">
        <v>2</v>
      </c>
      <c r="E24" s="96">
        <v>3</v>
      </c>
      <c r="F24" s="96">
        <v>4</v>
      </c>
      <c r="G24" s="96" t="s">
        <v>208</v>
      </c>
      <c r="H24" s="96" t="s">
        <v>122</v>
      </c>
      <c r="I24" s="103"/>
    </row>
    <row r="25" spans="1:9" x14ac:dyDescent="0.2">
      <c r="A25" s="94">
        <v>1</v>
      </c>
      <c r="B25" s="95" t="s">
        <v>260</v>
      </c>
      <c r="C25" s="97"/>
      <c r="D25" s="98">
        <v>13</v>
      </c>
      <c r="E25" s="98">
        <v>4</v>
      </c>
      <c r="F25" s="98"/>
      <c r="G25" s="99" t="s">
        <v>267</v>
      </c>
      <c r="H25" s="98" t="s">
        <v>216</v>
      </c>
      <c r="I25" s="100"/>
    </row>
    <row r="26" spans="1:9" x14ac:dyDescent="0.2">
      <c r="A26" s="94">
        <v>2</v>
      </c>
      <c r="B26" s="95" t="s">
        <v>386</v>
      </c>
      <c r="C26" s="98">
        <v>2</v>
      </c>
      <c r="D26" s="97"/>
      <c r="E26" s="98">
        <v>6</v>
      </c>
      <c r="F26" s="98"/>
      <c r="G26" s="99" t="s">
        <v>264</v>
      </c>
      <c r="H26" s="98" t="s">
        <v>218</v>
      </c>
      <c r="I26" s="100"/>
    </row>
    <row r="27" spans="1:9" x14ac:dyDescent="0.2">
      <c r="A27" s="94">
        <v>3</v>
      </c>
      <c r="B27" s="95" t="s">
        <v>387</v>
      </c>
      <c r="C27" s="98">
        <v>13</v>
      </c>
      <c r="D27" s="104">
        <v>13</v>
      </c>
      <c r="E27" s="97"/>
      <c r="F27" s="98"/>
      <c r="G27" s="99" t="s">
        <v>265</v>
      </c>
      <c r="H27" s="104" t="s">
        <v>214</v>
      </c>
      <c r="I27" s="100"/>
    </row>
    <row r="28" spans="1:9" x14ac:dyDescent="0.2">
      <c r="A28" s="94">
        <v>4</v>
      </c>
      <c r="B28" s="95"/>
      <c r="C28" s="98"/>
      <c r="D28" s="98"/>
      <c r="E28" s="98"/>
      <c r="F28" s="97"/>
      <c r="G28" s="99"/>
      <c r="H28" s="98"/>
      <c r="I28" s="100"/>
    </row>
    <row r="29" spans="1:9" x14ac:dyDescent="0.2">
      <c r="A29" s="105"/>
      <c r="B29" s="103"/>
      <c r="C29" s="106"/>
      <c r="D29" s="107"/>
      <c r="E29" s="106"/>
      <c r="F29" s="108"/>
      <c r="G29" s="100"/>
      <c r="H29" s="106"/>
      <c r="I29" s="100"/>
    </row>
    <row r="30" spans="1:9" x14ac:dyDescent="0.2">
      <c r="A30" s="105"/>
      <c r="B30" s="109" t="s">
        <v>226</v>
      </c>
      <c r="C30" s="100" t="s">
        <v>227</v>
      </c>
      <c r="D30" s="100" t="s">
        <v>228</v>
      </c>
      <c r="F30" s="108"/>
      <c r="G30" s="100"/>
      <c r="H30" s="106"/>
      <c r="I30" s="100"/>
    </row>
    <row r="31" spans="1:9" x14ac:dyDescent="0.2">
      <c r="A31" s="105"/>
      <c r="B31" s="109" t="s">
        <v>229</v>
      </c>
      <c r="C31" s="100" t="s">
        <v>230</v>
      </c>
      <c r="D31" s="100" t="s">
        <v>231</v>
      </c>
      <c r="F31" s="108"/>
      <c r="G31" s="100"/>
      <c r="H31" s="106"/>
      <c r="I31" s="100"/>
    </row>
    <row r="32" spans="1:9" x14ac:dyDescent="0.2">
      <c r="A32" s="105"/>
      <c r="B32" s="109" t="s">
        <v>232</v>
      </c>
      <c r="C32" s="100" t="s">
        <v>210</v>
      </c>
      <c r="D32" s="100" t="s">
        <v>233</v>
      </c>
      <c r="F32" s="108"/>
      <c r="G32" s="100"/>
      <c r="H32" s="106"/>
      <c r="I32" s="100"/>
    </row>
    <row r="33" spans="1:11" x14ac:dyDescent="0.2">
      <c r="A33" s="105"/>
      <c r="B33" s="103"/>
      <c r="C33" s="106"/>
      <c r="D33" s="100"/>
      <c r="E33" s="100"/>
      <c r="F33" s="108"/>
      <c r="G33" s="100"/>
      <c r="H33" s="106"/>
      <c r="I33" s="100"/>
    </row>
    <row r="34" spans="1:11" x14ac:dyDescent="0.2">
      <c r="A34" s="135" t="s">
        <v>354</v>
      </c>
    </row>
    <row r="35" spans="1:11" x14ac:dyDescent="0.2">
      <c r="A35" s="135"/>
    </row>
    <row r="36" spans="1:11" x14ac:dyDescent="0.2">
      <c r="A36" s="91" t="s">
        <v>284</v>
      </c>
      <c r="B36" s="92" t="s">
        <v>387</v>
      </c>
      <c r="C36" s="111">
        <v>13</v>
      </c>
    </row>
    <row r="37" spans="1:11" x14ac:dyDescent="0.2">
      <c r="B37" s="113"/>
      <c r="C37" s="114" t="s">
        <v>387</v>
      </c>
      <c r="D37" s="115"/>
      <c r="F37" s="111">
        <v>7</v>
      </c>
    </row>
    <row r="38" spans="1:11" x14ac:dyDescent="0.2">
      <c r="A38" s="91" t="s">
        <v>238</v>
      </c>
      <c r="B38" s="115" t="s">
        <v>256</v>
      </c>
      <c r="C38" s="116">
        <v>4</v>
      </c>
      <c r="E38" s="117"/>
    </row>
    <row r="39" spans="1:11" x14ac:dyDescent="0.2">
      <c r="D39" s="103"/>
      <c r="E39" s="118"/>
      <c r="F39" s="92" t="s">
        <v>385</v>
      </c>
      <c r="I39" s="111">
        <v>7</v>
      </c>
    </row>
    <row r="40" spans="1:11" x14ac:dyDescent="0.2">
      <c r="A40" s="91" t="s">
        <v>236</v>
      </c>
      <c r="B40" s="92" t="s">
        <v>257</v>
      </c>
      <c r="C40" s="119">
        <v>11</v>
      </c>
      <c r="E40" s="118"/>
      <c r="F40" s="113"/>
      <c r="G40" s="113"/>
      <c r="H40" s="117"/>
    </row>
    <row r="41" spans="1:11" x14ac:dyDescent="0.2">
      <c r="B41" s="113"/>
      <c r="C41" s="123" t="s">
        <v>385</v>
      </c>
      <c r="E41" s="124"/>
      <c r="F41" s="119">
        <v>13</v>
      </c>
      <c r="G41" s="103"/>
      <c r="H41" s="118"/>
    </row>
    <row r="42" spans="1:11" x14ac:dyDescent="0.2">
      <c r="A42" s="91" t="s">
        <v>285</v>
      </c>
      <c r="B42" s="115" t="s">
        <v>385</v>
      </c>
      <c r="C42" s="125">
        <v>13</v>
      </c>
      <c r="D42" s="113"/>
      <c r="F42" s="103"/>
      <c r="G42" s="103"/>
      <c r="H42" s="118"/>
    </row>
    <row r="43" spans="1:11" ht="13.5" thickBot="1" x14ac:dyDescent="0.25">
      <c r="F43" s="103"/>
      <c r="G43" s="103"/>
      <c r="H43" s="118"/>
      <c r="J43" s="92" t="s">
        <v>255</v>
      </c>
    </row>
    <row r="44" spans="1:11" x14ac:dyDescent="0.2">
      <c r="A44" s="91" t="s">
        <v>234</v>
      </c>
      <c r="B44" s="92" t="s">
        <v>335</v>
      </c>
      <c r="C44" s="111">
        <v>6</v>
      </c>
      <c r="F44" s="103"/>
      <c r="G44" s="103"/>
      <c r="H44" s="118"/>
      <c r="I44" s="120"/>
      <c r="J44" s="121" t="s">
        <v>237</v>
      </c>
      <c r="K44" s="122"/>
    </row>
    <row r="45" spans="1:11" x14ac:dyDescent="0.2">
      <c r="B45" s="113"/>
      <c r="C45" s="114" t="s">
        <v>260</v>
      </c>
      <c r="D45" s="115"/>
      <c r="F45" s="119">
        <v>0</v>
      </c>
      <c r="G45" s="103"/>
      <c r="H45" s="118"/>
    </row>
    <row r="46" spans="1:11" ht="13.5" thickBot="1" x14ac:dyDescent="0.25">
      <c r="A46" s="91" t="s">
        <v>295</v>
      </c>
      <c r="B46" s="115" t="s">
        <v>260</v>
      </c>
      <c r="C46" s="116">
        <v>13</v>
      </c>
      <c r="E46" s="117"/>
      <c r="F46" s="103"/>
      <c r="G46" s="103"/>
      <c r="H46" s="118"/>
      <c r="J46" s="126" t="s">
        <v>385</v>
      </c>
      <c r="K46" s="126"/>
    </row>
    <row r="47" spans="1:11" x14ac:dyDescent="0.2">
      <c r="D47" s="103"/>
      <c r="E47" s="118"/>
      <c r="F47" s="115" t="s">
        <v>255</v>
      </c>
      <c r="G47" s="115"/>
      <c r="H47" s="124"/>
      <c r="I47" s="111">
        <v>13</v>
      </c>
      <c r="J47" s="121" t="s">
        <v>239</v>
      </c>
    </row>
    <row r="48" spans="1:11" x14ac:dyDescent="0.2">
      <c r="A48" s="91" t="s">
        <v>294</v>
      </c>
      <c r="B48" s="92" t="s">
        <v>255</v>
      </c>
      <c r="C48" s="119">
        <v>13</v>
      </c>
      <c r="E48" s="118"/>
    </row>
    <row r="49" spans="1:11" x14ac:dyDescent="0.2">
      <c r="B49" s="113"/>
      <c r="C49" s="123" t="s">
        <v>255</v>
      </c>
      <c r="E49" s="124"/>
      <c r="F49" s="111">
        <v>13</v>
      </c>
    </row>
    <row r="50" spans="1:11" x14ac:dyDescent="0.2">
      <c r="A50" s="91" t="s">
        <v>235</v>
      </c>
      <c r="B50" s="115" t="s">
        <v>348</v>
      </c>
      <c r="C50" s="125">
        <v>11</v>
      </c>
      <c r="D50" s="113"/>
    </row>
    <row r="51" spans="1:11" x14ac:dyDescent="0.2">
      <c r="F51" s="92" t="s">
        <v>387</v>
      </c>
      <c r="I51" s="119">
        <v>7</v>
      </c>
      <c r="J51" s="103"/>
      <c r="K51" s="103"/>
    </row>
    <row r="52" spans="1:11" ht="13.5" thickBot="1" x14ac:dyDescent="0.25">
      <c r="F52" s="113"/>
      <c r="G52" s="113"/>
      <c r="H52" s="117"/>
      <c r="I52" s="126"/>
      <c r="J52" s="126" t="s">
        <v>260</v>
      </c>
      <c r="K52" s="126"/>
    </row>
    <row r="53" spans="1:11" x14ac:dyDescent="0.2">
      <c r="F53" s="115" t="s">
        <v>260</v>
      </c>
      <c r="G53" s="115"/>
      <c r="H53" s="124"/>
      <c r="I53" s="111">
        <v>13</v>
      </c>
      <c r="J53" s="105" t="s">
        <v>240</v>
      </c>
      <c r="K53" s="103"/>
    </row>
    <row r="54" spans="1:11" x14ac:dyDescent="0.2">
      <c r="J54" s="103"/>
      <c r="K54" s="103"/>
    </row>
    <row r="55" spans="1:11" ht="13.5" thickBot="1" x14ac:dyDescent="0.25">
      <c r="G55" s="103"/>
      <c r="H55" s="103"/>
      <c r="J55" s="126" t="s">
        <v>387</v>
      </c>
      <c r="K55" s="126"/>
    </row>
    <row r="56" spans="1:11" x14ac:dyDescent="0.2">
      <c r="C56" s="92" t="s">
        <v>256</v>
      </c>
      <c r="F56" s="111">
        <v>12</v>
      </c>
      <c r="J56" s="91" t="s">
        <v>241</v>
      </c>
    </row>
    <row r="57" spans="1:11" x14ac:dyDescent="0.2">
      <c r="C57" s="113"/>
      <c r="D57" s="113"/>
      <c r="E57" s="117"/>
      <c r="F57" s="114" t="s">
        <v>257</v>
      </c>
      <c r="G57" s="115"/>
      <c r="H57" s="115"/>
      <c r="I57" s="111">
        <v>13</v>
      </c>
    </row>
    <row r="58" spans="1:11" x14ac:dyDescent="0.2">
      <c r="C58" s="115" t="s">
        <v>257</v>
      </c>
      <c r="D58" s="115"/>
      <c r="E58" s="124"/>
      <c r="F58" s="116">
        <v>13</v>
      </c>
      <c r="H58" s="118"/>
    </row>
    <row r="59" spans="1:11" ht="13.5" thickBot="1" x14ac:dyDescent="0.25">
      <c r="F59" s="103"/>
      <c r="H59" s="118"/>
      <c r="J59" s="92" t="s">
        <v>257</v>
      </c>
    </row>
    <row r="60" spans="1:11" x14ac:dyDescent="0.2">
      <c r="C60" s="92" t="s">
        <v>335</v>
      </c>
      <c r="F60" s="119"/>
      <c r="H60" s="118"/>
      <c r="I60" s="120"/>
      <c r="J60" s="121" t="s">
        <v>245</v>
      </c>
      <c r="K60" s="122"/>
    </row>
    <row r="61" spans="1:11" x14ac:dyDescent="0.2">
      <c r="C61" s="113"/>
      <c r="D61" s="113"/>
      <c r="E61" s="117"/>
      <c r="F61" s="123" t="s">
        <v>348</v>
      </c>
      <c r="H61" s="124"/>
      <c r="I61" s="119">
        <v>8</v>
      </c>
    </row>
    <row r="62" spans="1:11" ht="13.5" thickBot="1" x14ac:dyDescent="0.25">
      <c r="C62" s="115" t="s">
        <v>348</v>
      </c>
      <c r="D62" s="115"/>
      <c r="E62" s="124"/>
      <c r="F62" s="125"/>
      <c r="G62" s="113"/>
      <c r="I62" s="103"/>
      <c r="J62" s="103" t="s">
        <v>348</v>
      </c>
      <c r="K62" s="126"/>
    </row>
    <row r="63" spans="1:11" x14ac:dyDescent="0.2">
      <c r="I63" s="103"/>
      <c r="J63" s="121" t="s">
        <v>247</v>
      </c>
      <c r="K63" s="103"/>
    </row>
    <row r="64" spans="1:11" x14ac:dyDescent="0.2">
      <c r="F64" s="92" t="s">
        <v>256</v>
      </c>
      <c r="I64" s="119"/>
      <c r="J64" s="103"/>
      <c r="K64" s="103"/>
    </row>
    <row r="65" spans="1:11" ht="13.5" thickBot="1" x14ac:dyDescent="0.25">
      <c r="F65" s="113"/>
      <c r="G65" s="113"/>
      <c r="H65" s="117"/>
      <c r="I65" s="126"/>
      <c r="J65" s="126" t="s">
        <v>256</v>
      </c>
      <c r="K65" s="126"/>
    </row>
    <row r="66" spans="1:11" x14ac:dyDescent="0.2">
      <c r="F66" s="115" t="s">
        <v>335</v>
      </c>
      <c r="G66" s="115"/>
      <c r="H66" s="124"/>
      <c r="I66" s="111"/>
      <c r="J66" s="105" t="s">
        <v>248</v>
      </c>
      <c r="K66" s="103"/>
    </row>
    <row r="67" spans="1:11" x14ac:dyDescent="0.2">
      <c r="J67" s="103"/>
      <c r="K67" s="103"/>
    </row>
    <row r="68" spans="1:11" ht="13.5" thickBot="1" x14ac:dyDescent="0.25">
      <c r="G68" s="103"/>
      <c r="H68" s="103"/>
      <c r="J68" s="126" t="s">
        <v>335</v>
      </c>
      <c r="K68" s="126"/>
    </row>
    <row r="69" spans="1:11" x14ac:dyDescent="0.2">
      <c r="G69" s="103"/>
      <c r="H69" s="103"/>
      <c r="J69" s="91" t="s">
        <v>249</v>
      </c>
    </row>
    <row r="71" spans="1:11" x14ac:dyDescent="0.2">
      <c r="A71" s="135" t="s">
        <v>388</v>
      </c>
    </row>
    <row r="72" spans="1:11" x14ac:dyDescent="0.2">
      <c r="A72" s="135"/>
    </row>
    <row r="73" spans="1:11" x14ac:dyDescent="0.2">
      <c r="B73" s="112" t="s">
        <v>311</v>
      </c>
      <c r="C73" s="92" t="s">
        <v>386</v>
      </c>
      <c r="F73" s="111"/>
    </row>
    <row r="74" spans="1:11" x14ac:dyDescent="0.2">
      <c r="C74" s="113"/>
      <c r="D74" s="113"/>
      <c r="E74" s="117"/>
      <c r="F74" s="114" t="s">
        <v>252</v>
      </c>
      <c r="G74" s="115"/>
      <c r="I74" s="111">
        <v>9</v>
      </c>
    </row>
    <row r="75" spans="1:11" x14ac:dyDescent="0.2">
      <c r="B75" s="112" t="s">
        <v>242</v>
      </c>
      <c r="C75" s="115" t="s">
        <v>252</v>
      </c>
      <c r="D75" s="115"/>
      <c r="E75" s="124"/>
      <c r="F75" s="116"/>
      <c r="H75" s="117"/>
    </row>
    <row r="76" spans="1:11" ht="13.5" thickBot="1" x14ac:dyDescent="0.25">
      <c r="G76" s="103"/>
      <c r="H76" s="118"/>
      <c r="J76" s="92" t="s">
        <v>383</v>
      </c>
    </row>
    <row r="77" spans="1:11" x14ac:dyDescent="0.2">
      <c r="A77" s="91"/>
      <c r="B77" s="112" t="s">
        <v>244</v>
      </c>
      <c r="C77" s="92" t="s">
        <v>383</v>
      </c>
      <c r="F77" s="119" t="s">
        <v>16</v>
      </c>
      <c r="H77" s="118"/>
      <c r="I77" s="120"/>
      <c r="J77" s="121" t="s">
        <v>299</v>
      </c>
      <c r="K77" s="122"/>
    </row>
    <row r="78" spans="1:11" x14ac:dyDescent="0.2">
      <c r="C78" s="113"/>
      <c r="D78" s="113"/>
      <c r="E78" s="117"/>
      <c r="F78" s="123" t="s">
        <v>383</v>
      </c>
      <c r="H78" s="124"/>
      <c r="I78" s="111">
        <v>13</v>
      </c>
    </row>
    <row r="79" spans="1:11" ht="13.5" thickBot="1" x14ac:dyDescent="0.25">
      <c r="A79" s="91"/>
      <c r="B79" s="112" t="s">
        <v>312</v>
      </c>
      <c r="C79" s="115" t="s">
        <v>384</v>
      </c>
      <c r="D79" s="115"/>
      <c r="E79" s="124"/>
      <c r="F79" s="125" t="s">
        <v>16</v>
      </c>
      <c r="G79" s="113"/>
      <c r="J79" s="126" t="s">
        <v>252</v>
      </c>
      <c r="K79" s="126"/>
    </row>
    <row r="80" spans="1:11" x14ac:dyDescent="0.2">
      <c r="F80" s="103"/>
      <c r="G80" s="103"/>
      <c r="H80" s="103"/>
      <c r="I80" s="119"/>
      <c r="J80" s="121" t="s">
        <v>300</v>
      </c>
    </row>
    <row r="81" spans="1:11" x14ac:dyDescent="0.2">
      <c r="F81" s="92" t="s">
        <v>386</v>
      </c>
      <c r="I81" s="119"/>
      <c r="J81" s="103"/>
      <c r="K81" s="103"/>
    </row>
    <row r="82" spans="1:11" ht="13.5" thickBot="1" x14ac:dyDescent="0.25">
      <c r="F82" s="113"/>
      <c r="G82" s="113"/>
      <c r="H82" s="117"/>
      <c r="I82" s="126"/>
      <c r="J82" s="126" t="s">
        <v>386</v>
      </c>
      <c r="K82" s="126"/>
    </row>
    <row r="83" spans="1:11" x14ac:dyDescent="0.2">
      <c r="F83" s="115" t="s">
        <v>384</v>
      </c>
      <c r="G83" s="115"/>
      <c r="H83" s="124"/>
      <c r="I83" s="111" t="s">
        <v>16</v>
      </c>
      <c r="J83" s="91" t="s">
        <v>389</v>
      </c>
      <c r="K83" s="103"/>
    </row>
    <row r="84" spans="1:11" x14ac:dyDescent="0.2">
      <c r="J84" s="103"/>
      <c r="K84" s="103"/>
    </row>
    <row r="85" spans="1:11" ht="13.5" thickBot="1" x14ac:dyDescent="0.25">
      <c r="G85" s="103"/>
      <c r="H85" s="103"/>
      <c r="J85" s="126" t="s">
        <v>384</v>
      </c>
      <c r="K85" s="126"/>
    </row>
    <row r="86" spans="1:11" x14ac:dyDescent="0.2">
      <c r="G86" s="103"/>
      <c r="H86" s="103"/>
      <c r="J86" s="91" t="s">
        <v>389</v>
      </c>
    </row>
    <row r="87" spans="1:11" x14ac:dyDescent="0.2">
      <c r="C87" s="103"/>
      <c r="D87" s="103"/>
      <c r="E87" s="103"/>
      <c r="F87" s="119"/>
      <c r="G87" s="103"/>
      <c r="H87" s="103"/>
    </row>
    <row r="88" spans="1:11" ht="13.5" thickBot="1" x14ac:dyDescent="0.25">
      <c r="C88" s="103"/>
      <c r="D88" s="103"/>
      <c r="E88" s="103"/>
      <c r="F88" s="103"/>
      <c r="G88" s="103"/>
      <c r="H88" s="103"/>
      <c r="I88" s="103"/>
      <c r="J88" s="92" t="s">
        <v>382</v>
      </c>
    </row>
    <row r="89" spans="1:11" x14ac:dyDescent="0.2">
      <c r="C89" s="103"/>
      <c r="D89" s="103"/>
      <c r="E89" s="103"/>
      <c r="F89" s="119"/>
      <c r="G89" s="103"/>
      <c r="H89" s="103"/>
      <c r="I89" s="103"/>
      <c r="J89" s="121" t="s">
        <v>304</v>
      </c>
      <c r="K89" s="122"/>
    </row>
    <row r="90" spans="1:11" x14ac:dyDescent="0.2">
      <c r="C90" s="103"/>
      <c r="D90" s="103"/>
      <c r="E90" s="103"/>
      <c r="F90" s="103"/>
      <c r="G90" s="103"/>
      <c r="H90" s="103"/>
    </row>
    <row r="91" spans="1:11" x14ac:dyDescent="0.2">
      <c r="A91" s="94">
        <v>1</v>
      </c>
      <c r="B91" s="419" t="s">
        <v>255</v>
      </c>
    </row>
    <row r="92" spans="1:11" x14ac:dyDescent="0.2">
      <c r="A92" s="94">
        <v>2</v>
      </c>
      <c r="B92" s="420" t="s">
        <v>385</v>
      </c>
    </row>
    <row r="93" spans="1:11" x14ac:dyDescent="0.2">
      <c r="A93" s="94">
        <v>3</v>
      </c>
      <c r="B93" s="421" t="s">
        <v>260</v>
      </c>
    </row>
    <row r="94" spans="1:11" x14ac:dyDescent="0.2">
      <c r="A94" s="94">
        <v>4</v>
      </c>
      <c r="B94" s="95" t="s">
        <v>387</v>
      </c>
    </row>
    <row r="95" spans="1:11" x14ac:dyDescent="0.2">
      <c r="A95" s="94">
        <v>5</v>
      </c>
      <c r="B95" s="95" t="s">
        <v>257</v>
      </c>
    </row>
    <row r="96" spans="1:11" x14ac:dyDescent="0.2">
      <c r="A96" s="94">
        <v>6</v>
      </c>
      <c r="B96" s="95" t="s">
        <v>348</v>
      </c>
    </row>
    <row r="97" spans="1:2" x14ac:dyDescent="0.2">
      <c r="A97" s="94">
        <v>7</v>
      </c>
      <c r="B97" s="95" t="s">
        <v>256</v>
      </c>
    </row>
    <row r="98" spans="1:2" x14ac:dyDescent="0.2">
      <c r="A98" s="94">
        <v>8</v>
      </c>
      <c r="B98" s="95" t="s">
        <v>335</v>
      </c>
    </row>
    <row r="99" spans="1:2" x14ac:dyDescent="0.2">
      <c r="A99" s="94">
        <v>9</v>
      </c>
      <c r="B99" s="95" t="s">
        <v>383</v>
      </c>
    </row>
    <row r="100" spans="1:2" x14ac:dyDescent="0.2">
      <c r="A100" s="94">
        <v>10</v>
      </c>
      <c r="B100" s="95" t="s">
        <v>252</v>
      </c>
    </row>
    <row r="101" spans="1:2" x14ac:dyDescent="0.2">
      <c r="A101" s="94">
        <v>11</v>
      </c>
      <c r="B101" s="95" t="s">
        <v>386</v>
      </c>
    </row>
    <row r="102" spans="1:2" x14ac:dyDescent="0.2">
      <c r="A102" s="94">
        <v>11</v>
      </c>
      <c r="B102" s="95" t="s">
        <v>384</v>
      </c>
    </row>
    <row r="103" spans="1:2" x14ac:dyDescent="0.2">
      <c r="A103" s="94">
        <v>13</v>
      </c>
      <c r="B103" s="95" t="s">
        <v>382</v>
      </c>
    </row>
  </sheetData>
  <hyperlinks>
    <hyperlink ref="E1" location="Kalender!G1" display="Kalender"/>
    <hyperlink ref="G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2" manualBreakCount="2">
    <brk id="32" max="16383" man="1"/>
    <brk id="69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57"/>
  <sheetViews>
    <sheetView showGridLines="0" showRowColHeaders="0" zoomScaleNormal="100" workbookViewId="0">
      <pane ySplit="7" topLeftCell="A8" activePane="bottomLeft" state="frozen"/>
      <selection activeCell="I1" sqref="I1"/>
      <selection pane="bottomLeft" activeCell="W1" sqref="W1"/>
    </sheetView>
  </sheetViews>
  <sheetFormatPr defaultRowHeight="12.75" x14ac:dyDescent="0.2"/>
  <cols>
    <col min="1" max="1" width="3" style="221" customWidth="1"/>
    <col min="2" max="2" width="18.7109375" style="221" customWidth="1"/>
    <col min="3" max="22" width="2.85546875" style="221" customWidth="1"/>
    <col min="23" max="23" width="3" style="221" bestFit="1" customWidth="1"/>
    <col min="24" max="24" width="10.5703125" style="221" customWidth="1"/>
    <col min="25" max="16384" width="9.140625" style="221"/>
  </cols>
  <sheetData>
    <row r="1" spans="1:24" s="92" customFormat="1" x14ac:dyDescent="0.2">
      <c r="A1" s="91" t="str">
        <f>UPPER((Kalend!D23)&amp;" - "&amp;(Kalend!C23)&amp;" - "&amp;(Kalend!E23))</f>
        <v>10 - IVARI KARIKAS - TULISTAMINE</v>
      </c>
      <c r="O1" s="418" t="str">
        <f>HYPERLINK("#Kalend!I1","Kalender")</f>
        <v>Kalender</v>
      </c>
      <c r="P1" s="93"/>
      <c r="S1" s="418" t="str">
        <f>HYPERLINK("#Reit!I1","Reiting")</f>
        <v>Reiting</v>
      </c>
    </row>
    <row r="2" spans="1:24" s="92" customFormat="1" x14ac:dyDescent="0.2">
      <c r="A2" s="93" t="str">
        <f>"Toimumisaeg: "&amp;(Kalend!A23)&amp;" kell "&amp;(Kalend!B23)</f>
        <v>Toimumisaeg: T, 06.08.2013 kell 17:30</v>
      </c>
    </row>
    <row r="3" spans="1:24" s="92" customFormat="1" x14ac:dyDescent="0.2">
      <c r="A3" s="93" t="str">
        <f>"Toimumiskoht: "&amp;(Kalend!F23)</f>
        <v>Toimumiskoht: Jõhvi, Neptun</v>
      </c>
    </row>
    <row r="4" spans="1:24" s="92" customFormat="1" x14ac:dyDescent="0.2">
      <c r="A4" s="93" t="str">
        <f>"Korraldaja: "&amp;(Kalend!G23)</f>
        <v>Korraldaja: K-Järve SHK, Ivar Viljaste</v>
      </c>
    </row>
    <row r="5" spans="1:24" s="214" customFormat="1" ht="13.5" thickBot="1" x14ac:dyDescent="0.25"/>
    <row r="6" spans="1:24" ht="63.75" customHeight="1" thickBot="1" x14ac:dyDescent="0.25">
      <c r="A6" s="215"/>
      <c r="B6" s="216"/>
      <c r="C6" s="217"/>
      <c r="D6" s="217"/>
      <c r="E6" s="217"/>
      <c r="F6" s="217"/>
      <c r="G6" s="218"/>
      <c r="H6" s="217"/>
      <c r="I6" s="217"/>
      <c r="J6" s="219"/>
      <c r="K6" s="217"/>
      <c r="L6" s="217"/>
      <c r="M6" s="217"/>
      <c r="N6" s="217"/>
      <c r="O6" s="218"/>
      <c r="P6" s="217"/>
      <c r="Q6" s="217"/>
      <c r="R6" s="219"/>
      <c r="S6" s="217"/>
      <c r="T6" s="217"/>
      <c r="U6" s="217"/>
      <c r="V6" s="217"/>
      <c r="W6" s="220"/>
      <c r="X6" s="220"/>
    </row>
    <row r="7" spans="1:24" s="229" customFormat="1" ht="13.5" thickBot="1" x14ac:dyDescent="0.25">
      <c r="A7" s="222"/>
      <c r="B7" s="223"/>
      <c r="C7" s="224">
        <v>6</v>
      </c>
      <c r="D7" s="225">
        <v>7</v>
      </c>
      <c r="E7" s="225">
        <v>8</v>
      </c>
      <c r="F7" s="226">
        <v>9</v>
      </c>
      <c r="G7" s="224">
        <v>6</v>
      </c>
      <c r="H7" s="225">
        <v>7</v>
      </c>
      <c r="I7" s="225">
        <v>8</v>
      </c>
      <c r="J7" s="226">
        <v>9</v>
      </c>
      <c r="K7" s="224">
        <v>6</v>
      </c>
      <c r="L7" s="225">
        <v>7</v>
      </c>
      <c r="M7" s="225">
        <v>8</v>
      </c>
      <c r="N7" s="226">
        <v>9</v>
      </c>
      <c r="O7" s="224">
        <v>6</v>
      </c>
      <c r="P7" s="225">
        <v>7</v>
      </c>
      <c r="Q7" s="225">
        <v>8</v>
      </c>
      <c r="R7" s="226">
        <v>9</v>
      </c>
      <c r="S7" s="224">
        <v>6</v>
      </c>
      <c r="T7" s="225">
        <v>7</v>
      </c>
      <c r="U7" s="225">
        <v>8</v>
      </c>
      <c r="V7" s="226">
        <v>9</v>
      </c>
      <c r="W7" s="227" t="s">
        <v>122</v>
      </c>
      <c r="X7" s="228" t="s">
        <v>390</v>
      </c>
    </row>
    <row r="8" spans="1:24" s="236" customFormat="1" x14ac:dyDescent="0.2">
      <c r="A8" s="230"/>
      <c r="B8" s="231" t="s">
        <v>391</v>
      </c>
      <c r="C8" s="232"/>
      <c r="D8" s="233"/>
      <c r="E8" s="233"/>
      <c r="F8" s="234"/>
      <c r="G8" s="232"/>
      <c r="H8" s="233"/>
      <c r="I8" s="233"/>
      <c r="J8" s="234"/>
      <c r="K8" s="232"/>
      <c r="L8" s="233"/>
      <c r="M8" s="233"/>
      <c r="N8" s="234"/>
      <c r="O8" s="232"/>
      <c r="P8" s="233"/>
      <c r="Q8" s="233"/>
      <c r="R8" s="234"/>
      <c r="S8" s="232"/>
      <c r="T8" s="233"/>
      <c r="U8" s="233"/>
      <c r="V8" s="234"/>
      <c r="W8" s="230"/>
      <c r="X8" s="235"/>
    </row>
    <row r="9" spans="1:24" s="236" customFormat="1" x14ac:dyDescent="0.2">
      <c r="A9" s="237">
        <v>1</v>
      </c>
      <c r="B9" s="238" t="s">
        <v>141</v>
      </c>
      <c r="C9" s="239">
        <v>0</v>
      </c>
      <c r="D9" s="240">
        <v>3</v>
      </c>
      <c r="E9" s="240">
        <v>0</v>
      </c>
      <c r="F9" s="241">
        <v>0</v>
      </c>
      <c r="G9" s="239">
        <v>0</v>
      </c>
      <c r="H9" s="240">
        <v>0</v>
      </c>
      <c r="I9" s="240">
        <v>3</v>
      </c>
      <c r="J9" s="241">
        <v>0</v>
      </c>
      <c r="K9" s="239">
        <v>0</v>
      </c>
      <c r="L9" s="240">
        <v>1</v>
      </c>
      <c r="M9" s="240">
        <v>0</v>
      </c>
      <c r="N9" s="241">
        <v>0</v>
      </c>
      <c r="O9" s="239">
        <v>0</v>
      </c>
      <c r="P9" s="240">
        <v>0</v>
      </c>
      <c r="Q9" s="240">
        <v>0</v>
      </c>
      <c r="R9" s="241">
        <v>0</v>
      </c>
      <c r="S9" s="239">
        <v>0</v>
      </c>
      <c r="T9" s="240">
        <v>3</v>
      </c>
      <c r="U9" s="240">
        <v>5</v>
      </c>
      <c r="V9" s="241">
        <v>0</v>
      </c>
      <c r="W9" s="242">
        <f t="shared" ref="W9:W29" si="0">SUM(C9:V9)</f>
        <v>15</v>
      </c>
      <c r="X9" s="243" t="s">
        <v>392</v>
      </c>
    </row>
    <row r="10" spans="1:24" s="236" customFormat="1" x14ac:dyDescent="0.2">
      <c r="A10" s="237">
        <v>2</v>
      </c>
      <c r="B10" s="244" t="s">
        <v>144</v>
      </c>
      <c r="C10" s="239">
        <v>0</v>
      </c>
      <c r="D10" s="240">
        <v>3</v>
      </c>
      <c r="E10" s="240">
        <v>0</v>
      </c>
      <c r="F10" s="241">
        <v>0</v>
      </c>
      <c r="G10" s="239">
        <v>3</v>
      </c>
      <c r="H10" s="240">
        <v>0</v>
      </c>
      <c r="I10" s="240">
        <v>0</v>
      </c>
      <c r="J10" s="241">
        <v>1</v>
      </c>
      <c r="K10" s="239">
        <v>1</v>
      </c>
      <c r="L10" s="240">
        <v>0</v>
      </c>
      <c r="M10" s="240">
        <v>0</v>
      </c>
      <c r="N10" s="241">
        <v>0</v>
      </c>
      <c r="O10" s="239">
        <v>0</v>
      </c>
      <c r="P10" s="240">
        <v>0</v>
      </c>
      <c r="Q10" s="240">
        <v>0</v>
      </c>
      <c r="R10" s="241">
        <v>0</v>
      </c>
      <c r="S10" s="239">
        <v>0</v>
      </c>
      <c r="T10" s="240">
        <v>0</v>
      </c>
      <c r="U10" s="240">
        <v>0</v>
      </c>
      <c r="V10" s="241">
        <v>0</v>
      </c>
      <c r="W10" s="243">
        <f t="shared" si="0"/>
        <v>8</v>
      </c>
      <c r="X10" s="242">
        <v>11</v>
      </c>
    </row>
    <row r="11" spans="1:24" s="236" customFormat="1" x14ac:dyDescent="0.2">
      <c r="A11" s="245">
        <v>3</v>
      </c>
      <c r="B11" s="246" t="s">
        <v>133</v>
      </c>
      <c r="C11" s="247">
        <v>0</v>
      </c>
      <c r="D11" s="248">
        <v>0</v>
      </c>
      <c r="E11" s="248">
        <v>0</v>
      </c>
      <c r="F11" s="249">
        <v>0</v>
      </c>
      <c r="G11" s="247">
        <v>0</v>
      </c>
      <c r="H11" s="248">
        <v>0</v>
      </c>
      <c r="I11" s="248">
        <v>0</v>
      </c>
      <c r="J11" s="249">
        <v>0</v>
      </c>
      <c r="K11" s="247">
        <v>1</v>
      </c>
      <c r="L11" s="248">
        <v>0</v>
      </c>
      <c r="M11" s="248">
        <v>0</v>
      </c>
      <c r="N11" s="249">
        <v>0</v>
      </c>
      <c r="O11" s="247">
        <v>3</v>
      </c>
      <c r="P11" s="248">
        <v>0</v>
      </c>
      <c r="Q11" s="248">
        <v>0</v>
      </c>
      <c r="R11" s="249">
        <v>0</v>
      </c>
      <c r="S11" s="247">
        <v>0</v>
      </c>
      <c r="T11" s="248">
        <v>0</v>
      </c>
      <c r="U11" s="248">
        <v>0</v>
      </c>
      <c r="V11" s="249">
        <v>0</v>
      </c>
      <c r="W11" s="250">
        <f t="shared" si="0"/>
        <v>4</v>
      </c>
      <c r="X11" s="251" t="s">
        <v>393</v>
      </c>
    </row>
    <row r="12" spans="1:24" s="236" customFormat="1" x14ac:dyDescent="0.2">
      <c r="A12" s="245">
        <v>4</v>
      </c>
      <c r="B12" s="252" t="s">
        <v>132</v>
      </c>
      <c r="C12" s="247">
        <v>0</v>
      </c>
      <c r="D12" s="248">
        <v>5</v>
      </c>
      <c r="E12" s="248">
        <v>0</v>
      </c>
      <c r="F12" s="249">
        <v>0</v>
      </c>
      <c r="G12" s="247">
        <v>0</v>
      </c>
      <c r="H12" s="248">
        <v>0</v>
      </c>
      <c r="I12" s="248">
        <v>0</v>
      </c>
      <c r="J12" s="249">
        <v>0</v>
      </c>
      <c r="K12" s="247">
        <v>0</v>
      </c>
      <c r="L12" s="248">
        <v>1</v>
      </c>
      <c r="M12" s="248">
        <v>0</v>
      </c>
      <c r="N12" s="249">
        <v>0</v>
      </c>
      <c r="O12" s="247">
        <v>0</v>
      </c>
      <c r="P12" s="248">
        <v>0</v>
      </c>
      <c r="Q12" s="248">
        <v>0</v>
      </c>
      <c r="R12" s="249">
        <v>0</v>
      </c>
      <c r="S12" s="247">
        <v>0</v>
      </c>
      <c r="T12" s="248">
        <v>0</v>
      </c>
      <c r="U12" s="248">
        <v>0</v>
      </c>
      <c r="V12" s="249">
        <v>0</v>
      </c>
      <c r="W12" s="250">
        <f t="shared" si="0"/>
        <v>6</v>
      </c>
      <c r="X12" s="251">
        <v>14</v>
      </c>
    </row>
    <row r="13" spans="1:24" s="236" customFormat="1" x14ac:dyDescent="0.2">
      <c r="A13" s="237">
        <v>5</v>
      </c>
      <c r="B13" s="244" t="s">
        <v>154</v>
      </c>
      <c r="C13" s="239">
        <v>0</v>
      </c>
      <c r="D13" s="240">
        <v>0</v>
      </c>
      <c r="E13" s="240">
        <v>1</v>
      </c>
      <c r="F13" s="241">
        <v>0</v>
      </c>
      <c r="G13" s="239">
        <v>0</v>
      </c>
      <c r="H13" s="240">
        <v>0</v>
      </c>
      <c r="I13" s="240">
        <v>0</v>
      </c>
      <c r="J13" s="241">
        <v>3</v>
      </c>
      <c r="K13" s="239">
        <v>3</v>
      </c>
      <c r="L13" s="240">
        <v>0</v>
      </c>
      <c r="M13" s="240">
        <v>3</v>
      </c>
      <c r="N13" s="241">
        <v>0</v>
      </c>
      <c r="O13" s="239">
        <v>0</v>
      </c>
      <c r="P13" s="240">
        <v>0</v>
      </c>
      <c r="Q13" s="240">
        <v>0</v>
      </c>
      <c r="R13" s="241">
        <v>0</v>
      </c>
      <c r="S13" s="239">
        <v>5</v>
      </c>
      <c r="T13" s="240">
        <v>0</v>
      </c>
      <c r="U13" s="240">
        <v>0</v>
      </c>
      <c r="V13" s="241">
        <v>0</v>
      </c>
      <c r="W13" s="242">
        <f t="shared" si="0"/>
        <v>15</v>
      </c>
      <c r="X13" s="243" t="s">
        <v>392</v>
      </c>
    </row>
    <row r="14" spans="1:24" s="236" customFormat="1" x14ac:dyDescent="0.2">
      <c r="A14" s="237">
        <v>6</v>
      </c>
      <c r="B14" s="238" t="s">
        <v>149</v>
      </c>
      <c r="C14" s="239">
        <v>3</v>
      </c>
      <c r="D14" s="240">
        <v>3</v>
      </c>
      <c r="E14" s="240">
        <v>3</v>
      </c>
      <c r="F14" s="241">
        <v>0</v>
      </c>
      <c r="G14" s="239">
        <v>0</v>
      </c>
      <c r="H14" s="240">
        <v>0</v>
      </c>
      <c r="I14" s="240">
        <v>0</v>
      </c>
      <c r="J14" s="241">
        <v>0</v>
      </c>
      <c r="K14" s="239">
        <v>0</v>
      </c>
      <c r="L14" s="240">
        <v>3</v>
      </c>
      <c r="M14" s="240">
        <v>5</v>
      </c>
      <c r="N14" s="241">
        <v>0</v>
      </c>
      <c r="O14" s="239">
        <v>0</v>
      </c>
      <c r="P14" s="240">
        <v>0</v>
      </c>
      <c r="Q14" s="240">
        <v>0</v>
      </c>
      <c r="R14" s="241">
        <v>1</v>
      </c>
      <c r="S14" s="239">
        <v>0</v>
      </c>
      <c r="T14" s="240">
        <v>0</v>
      </c>
      <c r="U14" s="240">
        <v>0</v>
      </c>
      <c r="V14" s="241">
        <v>0</v>
      </c>
      <c r="W14" s="242">
        <f t="shared" si="0"/>
        <v>18</v>
      </c>
      <c r="X14" s="243" t="s">
        <v>394</v>
      </c>
    </row>
    <row r="15" spans="1:24" s="236" customFormat="1" x14ac:dyDescent="0.2">
      <c r="A15" s="245">
        <v>7</v>
      </c>
      <c r="B15" s="252" t="s">
        <v>150</v>
      </c>
      <c r="C15" s="247">
        <v>0</v>
      </c>
      <c r="D15" s="248">
        <v>0</v>
      </c>
      <c r="E15" s="248">
        <v>0</v>
      </c>
      <c r="F15" s="249">
        <v>3</v>
      </c>
      <c r="G15" s="247">
        <v>0</v>
      </c>
      <c r="H15" s="248">
        <v>0</v>
      </c>
      <c r="I15" s="248">
        <v>0</v>
      </c>
      <c r="J15" s="249">
        <v>0</v>
      </c>
      <c r="K15" s="247">
        <v>5</v>
      </c>
      <c r="L15" s="248">
        <v>1</v>
      </c>
      <c r="M15" s="248">
        <v>1</v>
      </c>
      <c r="N15" s="249">
        <v>0</v>
      </c>
      <c r="O15" s="247">
        <v>0</v>
      </c>
      <c r="P15" s="248">
        <v>0</v>
      </c>
      <c r="Q15" s="248">
        <v>0</v>
      </c>
      <c r="R15" s="249">
        <v>0</v>
      </c>
      <c r="S15" s="247">
        <v>0</v>
      </c>
      <c r="T15" s="248">
        <v>0</v>
      </c>
      <c r="U15" s="248">
        <v>0</v>
      </c>
      <c r="V15" s="249">
        <v>0</v>
      </c>
      <c r="W15" s="250">
        <f t="shared" si="0"/>
        <v>10</v>
      </c>
      <c r="X15" s="253" t="s">
        <v>395</v>
      </c>
    </row>
    <row r="16" spans="1:24" s="236" customFormat="1" x14ac:dyDescent="0.2">
      <c r="A16" s="245">
        <v>8</v>
      </c>
      <c r="B16" s="252" t="s">
        <v>129</v>
      </c>
      <c r="C16" s="247">
        <v>0</v>
      </c>
      <c r="D16" s="248">
        <v>3</v>
      </c>
      <c r="E16" s="248">
        <v>0</v>
      </c>
      <c r="F16" s="249">
        <v>0</v>
      </c>
      <c r="G16" s="247">
        <v>3</v>
      </c>
      <c r="H16" s="248">
        <v>0</v>
      </c>
      <c r="I16" s="248">
        <v>3</v>
      </c>
      <c r="J16" s="249">
        <v>0</v>
      </c>
      <c r="K16" s="247">
        <v>5</v>
      </c>
      <c r="L16" s="248">
        <v>0</v>
      </c>
      <c r="M16" s="248">
        <v>3</v>
      </c>
      <c r="N16" s="249">
        <v>0</v>
      </c>
      <c r="O16" s="247">
        <v>0</v>
      </c>
      <c r="P16" s="248">
        <v>0</v>
      </c>
      <c r="Q16" s="248">
        <v>0</v>
      </c>
      <c r="R16" s="249">
        <v>0</v>
      </c>
      <c r="S16" s="247">
        <v>0</v>
      </c>
      <c r="T16" s="248">
        <v>0</v>
      </c>
      <c r="U16" s="248">
        <v>0</v>
      </c>
      <c r="V16" s="249">
        <v>0</v>
      </c>
      <c r="W16" s="251">
        <f t="shared" si="0"/>
        <v>17</v>
      </c>
      <c r="X16" s="250" t="s">
        <v>396</v>
      </c>
    </row>
    <row r="17" spans="1:24" s="236" customFormat="1" x14ac:dyDescent="0.2">
      <c r="A17" s="237">
        <v>9</v>
      </c>
      <c r="B17" s="244" t="s">
        <v>136</v>
      </c>
      <c r="C17" s="239">
        <v>0</v>
      </c>
      <c r="D17" s="240">
        <v>0</v>
      </c>
      <c r="E17" s="240">
        <v>3</v>
      </c>
      <c r="F17" s="241">
        <v>0</v>
      </c>
      <c r="G17" s="239">
        <v>3</v>
      </c>
      <c r="H17" s="240">
        <v>3</v>
      </c>
      <c r="I17" s="240">
        <v>0</v>
      </c>
      <c r="J17" s="241">
        <v>3</v>
      </c>
      <c r="K17" s="239">
        <v>0</v>
      </c>
      <c r="L17" s="240">
        <v>1</v>
      </c>
      <c r="M17" s="240">
        <v>0</v>
      </c>
      <c r="N17" s="241">
        <v>1</v>
      </c>
      <c r="O17" s="239">
        <v>0</v>
      </c>
      <c r="P17" s="240">
        <v>0</v>
      </c>
      <c r="Q17" s="240">
        <v>0</v>
      </c>
      <c r="R17" s="241">
        <v>0</v>
      </c>
      <c r="S17" s="239">
        <v>0</v>
      </c>
      <c r="T17" s="240">
        <v>0</v>
      </c>
      <c r="U17" s="240">
        <v>0</v>
      </c>
      <c r="V17" s="241">
        <v>0</v>
      </c>
      <c r="W17" s="242">
        <f t="shared" si="0"/>
        <v>14</v>
      </c>
      <c r="X17" s="243" t="s">
        <v>397</v>
      </c>
    </row>
    <row r="18" spans="1:24" s="236" customFormat="1" x14ac:dyDescent="0.2">
      <c r="A18" s="237">
        <v>10</v>
      </c>
      <c r="B18" s="244" t="s">
        <v>134</v>
      </c>
      <c r="C18" s="239">
        <v>0</v>
      </c>
      <c r="D18" s="240">
        <v>3</v>
      </c>
      <c r="E18" s="240">
        <v>5</v>
      </c>
      <c r="F18" s="241">
        <v>3</v>
      </c>
      <c r="G18" s="239">
        <v>1</v>
      </c>
      <c r="H18" s="240">
        <v>0</v>
      </c>
      <c r="I18" s="240">
        <v>0</v>
      </c>
      <c r="J18" s="241">
        <v>3</v>
      </c>
      <c r="K18" s="239">
        <v>0</v>
      </c>
      <c r="L18" s="240">
        <v>0</v>
      </c>
      <c r="M18" s="240">
        <v>0</v>
      </c>
      <c r="N18" s="241">
        <v>5</v>
      </c>
      <c r="O18" s="239">
        <v>0</v>
      </c>
      <c r="P18" s="240">
        <v>0</v>
      </c>
      <c r="Q18" s="240">
        <v>0</v>
      </c>
      <c r="R18" s="241">
        <v>0</v>
      </c>
      <c r="S18" s="239">
        <v>0</v>
      </c>
      <c r="T18" s="240">
        <v>0</v>
      </c>
      <c r="U18" s="240">
        <v>0</v>
      </c>
      <c r="V18" s="241">
        <v>0</v>
      </c>
      <c r="W18" s="242">
        <f t="shared" si="0"/>
        <v>20</v>
      </c>
      <c r="X18" s="243" t="s">
        <v>398</v>
      </c>
    </row>
    <row r="19" spans="1:24" s="236" customFormat="1" x14ac:dyDescent="0.2">
      <c r="A19" s="245">
        <v>11</v>
      </c>
      <c r="B19" s="252" t="s">
        <v>138</v>
      </c>
      <c r="C19" s="247">
        <v>3</v>
      </c>
      <c r="D19" s="248">
        <v>0</v>
      </c>
      <c r="E19" s="248">
        <v>5</v>
      </c>
      <c r="F19" s="249">
        <v>0</v>
      </c>
      <c r="G19" s="247">
        <v>0</v>
      </c>
      <c r="H19" s="248">
        <v>0</v>
      </c>
      <c r="I19" s="248">
        <v>0</v>
      </c>
      <c r="J19" s="249">
        <v>0</v>
      </c>
      <c r="K19" s="247">
        <v>0</v>
      </c>
      <c r="L19" s="248">
        <v>0</v>
      </c>
      <c r="M19" s="248">
        <v>5</v>
      </c>
      <c r="N19" s="249">
        <v>0</v>
      </c>
      <c r="O19" s="247">
        <v>0</v>
      </c>
      <c r="P19" s="248">
        <v>0</v>
      </c>
      <c r="Q19" s="248">
        <v>0</v>
      </c>
      <c r="R19" s="249">
        <v>0</v>
      </c>
      <c r="S19" s="247">
        <v>1</v>
      </c>
      <c r="T19" s="248">
        <v>0</v>
      </c>
      <c r="U19" s="248">
        <v>0</v>
      </c>
      <c r="V19" s="249">
        <v>0</v>
      </c>
      <c r="W19" s="251">
        <f t="shared" si="0"/>
        <v>14</v>
      </c>
      <c r="X19" s="250" t="s">
        <v>399</v>
      </c>
    </row>
    <row r="20" spans="1:24" x14ac:dyDescent="0.2">
      <c r="A20" s="245">
        <v>12</v>
      </c>
      <c r="B20" s="252" t="s">
        <v>152</v>
      </c>
      <c r="C20" s="247">
        <v>0</v>
      </c>
      <c r="D20" s="248">
        <v>0</v>
      </c>
      <c r="E20" s="248">
        <v>0</v>
      </c>
      <c r="F20" s="249">
        <v>3</v>
      </c>
      <c r="G20" s="247">
        <v>0</v>
      </c>
      <c r="H20" s="248">
        <v>0</v>
      </c>
      <c r="I20" s="248">
        <v>0</v>
      </c>
      <c r="J20" s="249">
        <v>0</v>
      </c>
      <c r="K20" s="247">
        <v>0</v>
      </c>
      <c r="L20" s="248">
        <v>0</v>
      </c>
      <c r="M20" s="248">
        <v>0</v>
      </c>
      <c r="N20" s="249">
        <v>0</v>
      </c>
      <c r="O20" s="247">
        <v>0</v>
      </c>
      <c r="P20" s="248">
        <v>0</v>
      </c>
      <c r="Q20" s="248">
        <v>0</v>
      </c>
      <c r="R20" s="249">
        <v>0</v>
      </c>
      <c r="S20" s="247">
        <v>0</v>
      </c>
      <c r="T20" s="248">
        <v>1</v>
      </c>
      <c r="U20" s="248">
        <v>0</v>
      </c>
      <c r="V20" s="249">
        <v>0</v>
      </c>
      <c r="W20" s="250">
        <f t="shared" si="0"/>
        <v>4</v>
      </c>
      <c r="X20" s="251" t="s">
        <v>393</v>
      </c>
    </row>
    <row r="21" spans="1:24" x14ac:dyDescent="0.2">
      <c r="A21" s="237">
        <v>13</v>
      </c>
      <c r="B21" s="244" t="s">
        <v>167</v>
      </c>
      <c r="C21" s="239">
        <v>0</v>
      </c>
      <c r="D21" s="240">
        <v>0</v>
      </c>
      <c r="E21" s="240">
        <v>0</v>
      </c>
      <c r="F21" s="241">
        <v>0</v>
      </c>
      <c r="G21" s="239">
        <v>0</v>
      </c>
      <c r="H21" s="240">
        <v>0</v>
      </c>
      <c r="I21" s="240">
        <v>0</v>
      </c>
      <c r="J21" s="241">
        <v>0</v>
      </c>
      <c r="K21" s="239">
        <v>0</v>
      </c>
      <c r="L21" s="240">
        <v>0</v>
      </c>
      <c r="M21" s="240">
        <v>0</v>
      </c>
      <c r="N21" s="241">
        <v>0</v>
      </c>
      <c r="O21" s="239">
        <v>0</v>
      </c>
      <c r="P21" s="240">
        <v>0</v>
      </c>
      <c r="Q21" s="240">
        <v>0</v>
      </c>
      <c r="R21" s="241">
        <v>0</v>
      </c>
      <c r="S21" s="239">
        <v>0</v>
      </c>
      <c r="T21" s="240">
        <v>0</v>
      </c>
      <c r="U21" s="240">
        <v>0</v>
      </c>
      <c r="V21" s="241">
        <v>0</v>
      </c>
      <c r="W21" s="243">
        <f t="shared" si="0"/>
        <v>0</v>
      </c>
      <c r="X21" s="242" t="s">
        <v>400</v>
      </c>
    </row>
    <row r="22" spans="1:24" x14ac:dyDescent="0.2">
      <c r="A22" s="237">
        <v>14</v>
      </c>
      <c r="B22" s="244" t="s">
        <v>146</v>
      </c>
      <c r="C22" s="239">
        <v>0</v>
      </c>
      <c r="D22" s="240">
        <v>0</v>
      </c>
      <c r="E22" s="240">
        <v>0</v>
      </c>
      <c r="F22" s="241">
        <v>0</v>
      </c>
      <c r="G22" s="239">
        <v>0</v>
      </c>
      <c r="H22" s="240">
        <v>0</v>
      </c>
      <c r="I22" s="240">
        <v>0</v>
      </c>
      <c r="J22" s="241">
        <v>0</v>
      </c>
      <c r="K22" s="239">
        <v>0</v>
      </c>
      <c r="L22" s="240">
        <v>0</v>
      </c>
      <c r="M22" s="240">
        <v>0</v>
      </c>
      <c r="N22" s="241">
        <v>0</v>
      </c>
      <c r="O22" s="239">
        <v>0</v>
      </c>
      <c r="P22" s="240">
        <v>0</v>
      </c>
      <c r="Q22" s="240">
        <v>0</v>
      </c>
      <c r="R22" s="241">
        <v>0</v>
      </c>
      <c r="S22" s="239">
        <v>0</v>
      </c>
      <c r="T22" s="240">
        <v>0</v>
      </c>
      <c r="U22" s="240">
        <v>0</v>
      </c>
      <c r="V22" s="241">
        <v>0</v>
      </c>
      <c r="W22" s="243">
        <f t="shared" si="0"/>
        <v>0</v>
      </c>
      <c r="X22" s="242" t="s">
        <v>400</v>
      </c>
    </row>
    <row r="23" spans="1:24" x14ac:dyDescent="0.2">
      <c r="A23" s="245">
        <v>15</v>
      </c>
      <c r="B23" s="252" t="s">
        <v>137</v>
      </c>
      <c r="C23" s="247">
        <v>0</v>
      </c>
      <c r="D23" s="248">
        <v>0</v>
      </c>
      <c r="E23" s="248">
        <v>0</v>
      </c>
      <c r="F23" s="249">
        <v>3</v>
      </c>
      <c r="G23" s="247">
        <v>0</v>
      </c>
      <c r="H23" s="248">
        <v>0</v>
      </c>
      <c r="I23" s="248">
        <v>0</v>
      </c>
      <c r="J23" s="249">
        <v>3</v>
      </c>
      <c r="K23" s="247">
        <v>0</v>
      </c>
      <c r="L23" s="248">
        <v>0</v>
      </c>
      <c r="M23" s="248">
        <v>1</v>
      </c>
      <c r="N23" s="249">
        <v>0</v>
      </c>
      <c r="O23" s="247">
        <v>0</v>
      </c>
      <c r="P23" s="248">
        <v>0</v>
      </c>
      <c r="Q23" s="248">
        <v>0</v>
      </c>
      <c r="R23" s="249">
        <v>0</v>
      </c>
      <c r="S23" s="247">
        <v>0</v>
      </c>
      <c r="T23" s="248">
        <v>0</v>
      </c>
      <c r="U23" s="248">
        <v>0</v>
      </c>
      <c r="V23" s="249">
        <v>0</v>
      </c>
      <c r="W23" s="250">
        <f t="shared" si="0"/>
        <v>7</v>
      </c>
      <c r="X23" s="254" t="s">
        <v>401</v>
      </c>
    </row>
    <row r="24" spans="1:24" x14ac:dyDescent="0.2">
      <c r="A24" s="245">
        <v>16</v>
      </c>
      <c r="B24" s="252" t="s">
        <v>135</v>
      </c>
      <c r="C24" s="247">
        <v>0</v>
      </c>
      <c r="D24" s="248">
        <v>5</v>
      </c>
      <c r="E24" s="248">
        <v>0</v>
      </c>
      <c r="F24" s="249">
        <v>0</v>
      </c>
      <c r="G24" s="247">
        <v>3</v>
      </c>
      <c r="H24" s="248">
        <v>0</v>
      </c>
      <c r="I24" s="248">
        <v>0</v>
      </c>
      <c r="J24" s="249">
        <v>0</v>
      </c>
      <c r="K24" s="247">
        <v>0</v>
      </c>
      <c r="L24" s="248">
        <v>1</v>
      </c>
      <c r="M24" s="248">
        <v>1</v>
      </c>
      <c r="N24" s="249">
        <v>0</v>
      </c>
      <c r="O24" s="247">
        <v>0</v>
      </c>
      <c r="P24" s="248">
        <v>0</v>
      </c>
      <c r="Q24" s="248">
        <v>0</v>
      </c>
      <c r="R24" s="249">
        <v>0</v>
      </c>
      <c r="S24" s="247">
        <v>0</v>
      </c>
      <c r="T24" s="248">
        <v>0</v>
      </c>
      <c r="U24" s="248">
        <v>0</v>
      </c>
      <c r="V24" s="249">
        <v>0</v>
      </c>
      <c r="W24" s="250">
        <f t="shared" si="0"/>
        <v>10</v>
      </c>
      <c r="X24" s="251" t="s">
        <v>395</v>
      </c>
    </row>
    <row r="25" spans="1:24" x14ac:dyDescent="0.2">
      <c r="A25" s="237">
        <v>17</v>
      </c>
      <c r="B25" s="244" t="s">
        <v>127</v>
      </c>
      <c r="C25" s="239">
        <v>3</v>
      </c>
      <c r="D25" s="240">
        <v>0</v>
      </c>
      <c r="E25" s="240">
        <v>3</v>
      </c>
      <c r="F25" s="241">
        <v>1</v>
      </c>
      <c r="G25" s="239">
        <v>0</v>
      </c>
      <c r="H25" s="240">
        <v>0</v>
      </c>
      <c r="I25" s="240">
        <v>3</v>
      </c>
      <c r="J25" s="241">
        <v>5</v>
      </c>
      <c r="K25" s="239">
        <v>5</v>
      </c>
      <c r="L25" s="240">
        <v>1</v>
      </c>
      <c r="M25" s="240">
        <v>1</v>
      </c>
      <c r="N25" s="241">
        <v>0</v>
      </c>
      <c r="O25" s="239">
        <v>3</v>
      </c>
      <c r="P25" s="240">
        <v>3</v>
      </c>
      <c r="Q25" s="240">
        <v>3</v>
      </c>
      <c r="R25" s="241">
        <v>0</v>
      </c>
      <c r="S25" s="239">
        <v>0</v>
      </c>
      <c r="T25" s="240">
        <v>0</v>
      </c>
      <c r="U25" s="240">
        <v>3</v>
      </c>
      <c r="V25" s="241">
        <v>3</v>
      </c>
      <c r="W25" s="255">
        <f t="shared" si="0"/>
        <v>37</v>
      </c>
      <c r="X25" s="243" t="s">
        <v>402</v>
      </c>
    </row>
    <row r="26" spans="1:24" s="214" customFormat="1" ht="13.5" thickBot="1" x14ac:dyDescent="0.25">
      <c r="A26" s="256">
        <v>18</v>
      </c>
      <c r="B26" s="257" t="s">
        <v>403</v>
      </c>
      <c r="C26" s="258">
        <v>0</v>
      </c>
      <c r="D26" s="259">
        <v>0</v>
      </c>
      <c r="E26" s="259">
        <v>0</v>
      </c>
      <c r="F26" s="260">
        <v>3</v>
      </c>
      <c r="G26" s="258">
        <v>0</v>
      </c>
      <c r="H26" s="259">
        <v>0</v>
      </c>
      <c r="I26" s="259">
        <v>0</v>
      </c>
      <c r="J26" s="260">
        <v>0</v>
      </c>
      <c r="K26" s="258">
        <v>1</v>
      </c>
      <c r="L26" s="259">
        <v>0</v>
      </c>
      <c r="M26" s="259">
        <v>0</v>
      </c>
      <c r="N26" s="260">
        <v>0</v>
      </c>
      <c r="O26" s="258">
        <v>0</v>
      </c>
      <c r="P26" s="259">
        <v>0</v>
      </c>
      <c r="Q26" s="259">
        <v>3</v>
      </c>
      <c r="R26" s="260">
        <v>0</v>
      </c>
      <c r="S26" s="258">
        <v>0</v>
      </c>
      <c r="T26" s="259">
        <v>0</v>
      </c>
      <c r="U26" s="259">
        <v>0</v>
      </c>
      <c r="V26" s="260">
        <v>0</v>
      </c>
      <c r="W26" s="261">
        <f t="shared" si="0"/>
        <v>7</v>
      </c>
      <c r="X26" s="262" t="s">
        <v>401</v>
      </c>
    </row>
    <row r="27" spans="1:24" s="229" customFormat="1" x14ac:dyDescent="0.2">
      <c r="A27" s="263"/>
      <c r="B27" s="264" t="s">
        <v>404</v>
      </c>
      <c r="C27" s="265"/>
      <c r="D27" s="266"/>
      <c r="E27" s="266"/>
      <c r="F27" s="267"/>
      <c r="G27" s="265"/>
      <c r="H27" s="266"/>
      <c r="I27" s="266"/>
      <c r="J27" s="267"/>
      <c r="K27" s="265"/>
      <c r="L27" s="266"/>
      <c r="M27" s="266"/>
      <c r="N27" s="267"/>
      <c r="O27" s="265"/>
      <c r="P27" s="266"/>
      <c r="Q27" s="266"/>
      <c r="R27" s="267"/>
      <c r="S27" s="265"/>
      <c r="T27" s="266"/>
      <c r="U27" s="266"/>
      <c r="V27" s="267"/>
      <c r="W27" s="268"/>
      <c r="X27" s="269"/>
    </row>
    <row r="28" spans="1:24" s="236" customFormat="1" x14ac:dyDescent="0.2">
      <c r="A28" s="245"/>
      <c r="B28" s="270" t="s">
        <v>141</v>
      </c>
      <c r="C28" s="271"/>
      <c r="D28" s="272"/>
      <c r="E28" s="272"/>
      <c r="F28" s="273"/>
      <c r="G28" s="271">
        <v>0</v>
      </c>
      <c r="H28" s="272">
        <v>0</v>
      </c>
      <c r="I28" s="272">
        <v>0</v>
      </c>
      <c r="J28" s="273">
        <v>0</v>
      </c>
      <c r="K28" s="271"/>
      <c r="L28" s="272"/>
      <c r="M28" s="272"/>
      <c r="N28" s="273"/>
      <c r="O28" s="271"/>
      <c r="P28" s="272"/>
      <c r="Q28" s="272"/>
      <c r="R28" s="273"/>
      <c r="S28" s="271"/>
      <c r="T28" s="272"/>
      <c r="U28" s="272"/>
      <c r="V28" s="273"/>
      <c r="W28" s="250">
        <f t="shared" si="0"/>
        <v>0</v>
      </c>
      <c r="X28" s="250" t="s">
        <v>405</v>
      </c>
    </row>
    <row r="29" spans="1:24" s="236" customFormat="1" ht="13.5" thickBot="1" x14ac:dyDescent="0.25">
      <c r="A29" s="274"/>
      <c r="B29" s="275" t="s">
        <v>154</v>
      </c>
      <c r="C29" s="276"/>
      <c r="D29" s="277"/>
      <c r="E29" s="277"/>
      <c r="F29" s="278"/>
      <c r="G29" s="276">
        <v>0</v>
      </c>
      <c r="H29" s="277">
        <v>1</v>
      </c>
      <c r="I29" s="277">
        <v>1</v>
      </c>
      <c r="J29" s="278">
        <v>1</v>
      </c>
      <c r="K29" s="276"/>
      <c r="L29" s="277"/>
      <c r="M29" s="277"/>
      <c r="N29" s="278"/>
      <c r="O29" s="276"/>
      <c r="P29" s="277"/>
      <c r="Q29" s="277"/>
      <c r="R29" s="278"/>
      <c r="S29" s="276"/>
      <c r="T29" s="277"/>
      <c r="U29" s="277"/>
      <c r="V29" s="278"/>
      <c r="W29" s="279">
        <f t="shared" si="0"/>
        <v>3</v>
      </c>
      <c r="X29" s="280" t="s">
        <v>406</v>
      </c>
    </row>
    <row r="30" spans="1:24" x14ac:dyDescent="0.2">
      <c r="A30" s="281"/>
      <c r="B30" s="282" t="s">
        <v>407</v>
      </c>
      <c r="C30" s="283"/>
      <c r="D30" s="284"/>
      <c r="E30" s="284"/>
      <c r="F30" s="285"/>
      <c r="G30" s="283"/>
      <c r="H30" s="284"/>
      <c r="I30" s="284"/>
      <c r="J30" s="285"/>
      <c r="K30" s="283"/>
      <c r="L30" s="284"/>
      <c r="M30" s="284"/>
      <c r="N30" s="285"/>
      <c r="O30" s="283"/>
      <c r="P30" s="284"/>
      <c r="Q30" s="284"/>
      <c r="R30" s="285"/>
      <c r="S30" s="283"/>
      <c r="T30" s="284"/>
      <c r="U30" s="284"/>
      <c r="V30" s="285"/>
      <c r="W30" s="286"/>
      <c r="X30" s="287"/>
    </row>
    <row r="31" spans="1:24" x14ac:dyDescent="0.2">
      <c r="A31" s="288">
        <v>5</v>
      </c>
      <c r="B31" s="244" t="s">
        <v>154</v>
      </c>
      <c r="C31" s="289">
        <v>3</v>
      </c>
      <c r="D31" s="290">
        <v>0</v>
      </c>
      <c r="E31" s="290">
        <v>0</v>
      </c>
      <c r="F31" s="291">
        <v>0</v>
      </c>
      <c r="G31" s="289">
        <v>3</v>
      </c>
      <c r="H31" s="290">
        <v>1</v>
      </c>
      <c r="I31" s="290">
        <v>3</v>
      </c>
      <c r="J31" s="291">
        <v>0</v>
      </c>
      <c r="K31" s="289">
        <v>0</v>
      </c>
      <c r="L31" s="290">
        <v>1</v>
      </c>
      <c r="M31" s="290">
        <v>0</v>
      </c>
      <c r="N31" s="291">
        <v>0</v>
      </c>
      <c r="O31" s="289">
        <v>3</v>
      </c>
      <c r="P31" s="290">
        <v>3</v>
      </c>
      <c r="Q31" s="290">
        <v>0</v>
      </c>
      <c r="R31" s="291">
        <v>0</v>
      </c>
      <c r="S31" s="289">
        <v>0</v>
      </c>
      <c r="T31" s="290">
        <v>0</v>
      </c>
      <c r="U31" s="290">
        <v>5</v>
      </c>
      <c r="V31" s="291">
        <v>0</v>
      </c>
      <c r="W31" s="292">
        <f>SUM(C31:V31)</f>
        <v>22</v>
      </c>
      <c r="X31" s="293" t="s">
        <v>398</v>
      </c>
    </row>
    <row r="32" spans="1:24" x14ac:dyDescent="0.2">
      <c r="A32" s="288">
        <v>4</v>
      </c>
      <c r="B32" s="244" t="s">
        <v>129</v>
      </c>
      <c r="C32" s="289">
        <v>0</v>
      </c>
      <c r="D32" s="290">
        <v>0</v>
      </c>
      <c r="E32" s="290">
        <v>0</v>
      </c>
      <c r="F32" s="291">
        <v>0</v>
      </c>
      <c r="G32" s="289">
        <v>0</v>
      </c>
      <c r="H32" s="290">
        <v>0</v>
      </c>
      <c r="I32" s="290">
        <v>1</v>
      </c>
      <c r="J32" s="291">
        <v>0</v>
      </c>
      <c r="K32" s="289">
        <v>3</v>
      </c>
      <c r="L32" s="290">
        <v>0</v>
      </c>
      <c r="M32" s="290">
        <v>1</v>
      </c>
      <c r="N32" s="291">
        <v>0</v>
      </c>
      <c r="O32" s="289">
        <v>0</v>
      </c>
      <c r="P32" s="290">
        <v>0</v>
      </c>
      <c r="Q32" s="290">
        <v>1</v>
      </c>
      <c r="R32" s="291">
        <v>0</v>
      </c>
      <c r="S32" s="289">
        <v>0</v>
      </c>
      <c r="T32" s="290">
        <v>0</v>
      </c>
      <c r="U32" s="290">
        <v>0</v>
      </c>
      <c r="V32" s="291">
        <v>0</v>
      </c>
      <c r="W32" s="293">
        <f t="shared" ref="W32:W38" si="1">SUM(C32:V32)</f>
        <v>6</v>
      </c>
      <c r="X32" s="294">
        <v>7</v>
      </c>
    </row>
    <row r="33" spans="1:24" x14ac:dyDescent="0.2">
      <c r="A33" s="281">
        <v>3</v>
      </c>
      <c r="B33" s="246" t="s">
        <v>149</v>
      </c>
      <c r="C33" s="283">
        <v>5</v>
      </c>
      <c r="D33" s="284">
        <v>0</v>
      </c>
      <c r="E33" s="284">
        <v>0</v>
      </c>
      <c r="F33" s="285">
        <v>0</v>
      </c>
      <c r="G33" s="283">
        <v>0</v>
      </c>
      <c r="H33" s="284">
        <v>0</v>
      </c>
      <c r="I33" s="284">
        <v>0</v>
      </c>
      <c r="J33" s="285">
        <v>0</v>
      </c>
      <c r="K33" s="283">
        <v>0</v>
      </c>
      <c r="L33" s="284">
        <v>1</v>
      </c>
      <c r="M33" s="284">
        <v>5</v>
      </c>
      <c r="N33" s="285">
        <v>0</v>
      </c>
      <c r="O33" s="283">
        <v>0</v>
      </c>
      <c r="P33" s="284">
        <v>0</v>
      </c>
      <c r="Q33" s="284">
        <v>0</v>
      </c>
      <c r="R33" s="285">
        <v>0</v>
      </c>
      <c r="S33" s="283">
        <v>0</v>
      </c>
      <c r="T33" s="284">
        <v>0</v>
      </c>
      <c r="U33" s="284">
        <v>0</v>
      </c>
      <c r="V33" s="285">
        <v>0</v>
      </c>
      <c r="W33" s="287">
        <f t="shared" si="1"/>
        <v>11</v>
      </c>
      <c r="X33" s="295">
        <v>6</v>
      </c>
    </row>
    <row r="34" spans="1:24" x14ac:dyDescent="0.2">
      <c r="A34" s="281">
        <v>6</v>
      </c>
      <c r="B34" s="246" t="s">
        <v>141</v>
      </c>
      <c r="C34" s="283">
        <v>0</v>
      </c>
      <c r="D34" s="284">
        <v>3</v>
      </c>
      <c r="E34" s="284">
        <v>0</v>
      </c>
      <c r="F34" s="285">
        <v>0</v>
      </c>
      <c r="G34" s="283">
        <v>0</v>
      </c>
      <c r="H34" s="284">
        <v>0</v>
      </c>
      <c r="I34" s="284">
        <v>3</v>
      </c>
      <c r="J34" s="285">
        <v>1</v>
      </c>
      <c r="K34" s="283">
        <v>5</v>
      </c>
      <c r="L34" s="284">
        <v>3</v>
      </c>
      <c r="M34" s="284">
        <v>0</v>
      </c>
      <c r="N34" s="285">
        <v>0</v>
      </c>
      <c r="O34" s="283">
        <v>0</v>
      </c>
      <c r="P34" s="284">
        <v>0</v>
      </c>
      <c r="Q34" s="284">
        <v>0</v>
      </c>
      <c r="R34" s="285">
        <v>0</v>
      </c>
      <c r="S34" s="283">
        <v>0</v>
      </c>
      <c r="T34" s="284">
        <v>0</v>
      </c>
      <c r="U34" s="284">
        <v>3</v>
      </c>
      <c r="V34" s="285">
        <v>0</v>
      </c>
      <c r="W34" s="296">
        <f t="shared" si="1"/>
        <v>18</v>
      </c>
      <c r="X34" s="287" t="s">
        <v>408</v>
      </c>
    </row>
    <row r="35" spans="1:24" x14ac:dyDescent="0.2">
      <c r="A35" s="288">
        <v>2</v>
      </c>
      <c r="B35" s="244" t="s">
        <v>134</v>
      </c>
      <c r="C35" s="289">
        <v>0</v>
      </c>
      <c r="D35" s="290">
        <v>0</v>
      </c>
      <c r="E35" s="290">
        <v>0</v>
      </c>
      <c r="F35" s="291">
        <v>0</v>
      </c>
      <c r="G35" s="289">
        <v>0</v>
      </c>
      <c r="H35" s="290">
        <v>3</v>
      </c>
      <c r="I35" s="290">
        <v>0</v>
      </c>
      <c r="J35" s="291">
        <v>0</v>
      </c>
      <c r="K35" s="289">
        <v>1</v>
      </c>
      <c r="L35" s="290">
        <v>3</v>
      </c>
      <c r="M35" s="290">
        <v>0</v>
      </c>
      <c r="N35" s="291">
        <v>0</v>
      </c>
      <c r="O35" s="289">
        <v>0</v>
      </c>
      <c r="P35" s="290">
        <v>0</v>
      </c>
      <c r="Q35" s="290">
        <v>0</v>
      </c>
      <c r="R35" s="291">
        <v>0</v>
      </c>
      <c r="S35" s="289">
        <v>0</v>
      </c>
      <c r="T35" s="290">
        <v>0</v>
      </c>
      <c r="U35" s="290">
        <v>0</v>
      </c>
      <c r="V35" s="291">
        <v>0</v>
      </c>
      <c r="W35" s="294">
        <f t="shared" si="1"/>
        <v>7</v>
      </c>
      <c r="X35" s="293" t="s">
        <v>396</v>
      </c>
    </row>
    <row r="36" spans="1:24" x14ac:dyDescent="0.2">
      <c r="A36" s="288">
        <v>7</v>
      </c>
      <c r="B36" s="244" t="s">
        <v>138</v>
      </c>
      <c r="C36" s="289">
        <v>3</v>
      </c>
      <c r="D36" s="290">
        <v>0</v>
      </c>
      <c r="E36" s="290">
        <v>0</v>
      </c>
      <c r="F36" s="291">
        <v>0</v>
      </c>
      <c r="G36" s="289">
        <v>0</v>
      </c>
      <c r="H36" s="290">
        <v>0</v>
      </c>
      <c r="I36" s="290">
        <v>0</v>
      </c>
      <c r="J36" s="291">
        <v>0</v>
      </c>
      <c r="K36" s="289">
        <v>1</v>
      </c>
      <c r="L36" s="290">
        <v>0</v>
      </c>
      <c r="M36" s="290">
        <v>1</v>
      </c>
      <c r="N36" s="291">
        <v>1</v>
      </c>
      <c r="O36" s="289">
        <v>0</v>
      </c>
      <c r="P36" s="290">
        <v>0</v>
      </c>
      <c r="Q36" s="290">
        <v>0</v>
      </c>
      <c r="R36" s="291">
        <v>0</v>
      </c>
      <c r="S36" s="289">
        <v>0</v>
      </c>
      <c r="T36" s="290">
        <v>0</v>
      </c>
      <c r="U36" s="290">
        <v>0</v>
      </c>
      <c r="V36" s="291">
        <v>0</v>
      </c>
      <c r="W36" s="297">
        <f t="shared" si="1"/>
        <v>6</v>
      </c>
      <c r="X36" s="294">
        <v>8</v>
      </c>
    </row>
    <row r="37" spans="1:24" x14ac:dyDescent="0.2">
      <c r="A37" s="281">
        <v>1</v>
      </c>
      <c r="B37" s="298" t="s">
        <v>127</v>
      </c>
      <c r="C37" s="283">
        <v>3</v>
      </c>
      <c r="D37" s="284">
        <v>0</v>
      </c>
      <c r="E37" s="284">
        <v>3</v>
      </c>
      <c r="F37" s="285">
        <v>0</v>
      </c>
      <c r="G37" s="283">
        <v>0</v>
      </c>
      <c r="H37" s="284">
        <v>0</v>
      </c>
      <c r="I37" s="284">
        <v>5</v>
      </c>
      <c r="J37" s="285">
        <v>0</v>
      </c>
      <c r="K37" s="283">
        <v>5</v>
      </c>
      <c r="L37" s="284">
        <v>0</v>
      </c>
      <c r="M37" s="284">
        <v>1</v>
      </c>
      <c r="N37" s="285">
        <v>3</v>
      </c>
      <c r="O37" s="283">
        <v>3</v>
      </c>
      <c r="P37" s="284">
        <v>0</v>
      </c>
      <c r="Q37" s="284">
        <v>3</v>
      </c>
      <c r="R37" s="285">
        <v>0</v>
      </c>
      <c r="S37" s="283">
        <v>0</v>
      </c>
      <c r="T37" s="284">
        <v>5</v>
      </c>
      <c r="U37" s="284">
        <v>0</v>
      </c>
      <c r="V37" s="285">
        <v>0</v>
      </c>
      <c r="W37" s="299">
        <f t="shared" si="1"/>
        <v>31</v>
      </c>
      <c r="X37" s="296">
        <v>5</v>
      </c>
    </row>
    <row r="38" spans="1:24" ht="13.5" thickBot="1" x14ac:dyDescent="0.25">
      <c r="A38" s="300">
        <v>8</v>
      </c>
      <c r="B38" s="301" t="s">
        <v>136</v>
      </c>
      <c r="C38" s="302">
        <v>3</v>
      </c>
      <c r="D38" s="303">
        <v>1</v>
      </c>
      <c r="E38" s="303">
        <v>5</v>
      </c>
      <c r="F38" s="304">
        <v>5</v>
      </c>
      <c r="G38" s="302">
        <v>0</v>
      </c>
      <c r="H38" s="303">
        <v>3</v>
      </c>
      <c r="I38" s="303">
        <v>3</v>
      </c>
      <c r="J38" s="304">
        <v>0</v>
      </c>
      <c r="K38" s="302">
        <v>5</v>
      </c>
      <c r="L38" s="303">
        <v>1</v>
      </c>
      <c r="M38" s="303">
        <v>5</v>
      </c>
      <c r="N38" s="304">
        <v>0</v>
      </c>
      <c r="O38" s="302">
        <v>0</v>
      </c>
      <c r="P38" s="303">
        <v>0</v>
      </c>
      <c r="Q38" s="303">
        <v>5</v>
      </c>
      <c r="R38" s="304">
        <v>0</v>
      </c>
      <c r="S38" s="302">
        <v>0</v>
      </c>
      <c r="T38" s="303">
        <v>0</v>
      </c>
      <c r="U38" s="303">
        <v>0</v>
      </c>
      <c r="V38" s="304">
        <v>0</v>
      </c>
      <c r="W38" s="305">
        <f t="shared" si="1"/>
        <v>36</v>
      </c>
      <c r="X38" s="306" t="s">
        <v>402</v>
      </c>
    </row>
    <row r="39" spans="1:24" x14ac:dyDescent="0.2">
      <c r="A39" s="307"/>
      <c r="B39" s="231" t="s">
        <v>409</v>
      </c>
      <c r="C39" s="232"/>
      <c r="D39" s="233"/>
      <c r="E39" s="233"/>
      <c r="F39" s="234"/>
      <c r="G39" s="232"/>
      <c r="H39" s="233"/>
      <c r="I39" s="233"/>
      <c r="J39" s="234"/>
      <c r="K39" s="232"/>
      <c r="L39" s="233"/>
      <c r="M39" s="233"/>
      <c r="N39" s="234"/>
      <c r="O39" s="232"/>
      <c r="P39" s="233"/>
      <c r="Q39" s="233"/>
      <c r="R39" s="234"/>
      <c r="S39" s="232"/>
      <c r="T39" s="233"/>
      <c r="U39" s="233"/>
      <c r="V39" s="234"/>
      <c r="W39" s="308"/>
      <c r="X39" s="235"/>
    </row>
    <row r="40" spans="1:24" x14ac:dyDescent="0.2">
      <c r="A40" s="288">
        <v>4</v>
      </c>
      <c r="B40" s="244" t="s">
        <v>134</v>
      </c>
      <c r="C40" s="289">
        <v>3</v>
      </c>
      <c r="D40" s="290">
        <v>0</v>
      </c>
      <c r="E40" s="290">
        <v>1</v>
      </c>
      <c r="F40" s="291">
        <v>3</v>
      </c>
      <c r="G40" s="289">
        <v>0</v>
      </c>
      <c r="H40" s="290">
        <v>0</v>
      </c>
      <c r="I40" s="290">
        <v>1</v>
      </c>
      <c r="J40" s="291">
        <v>0</v>
      </c>
      <c r="K40" s="289">
        <v>5</v>
      </c>
      <c r="L40" s="290">
        <v>3</v>
      </c>
      <c r="M40" s="290">
        <v>1</v>
      </c>
      <c r="N40" s="291">
        <v>1</v>
      </c>
      <c r="O40" s="289">
        <v>3</v>
      </c>
      <c r="P40" s="290">
        <v>0</v>
      </c>
      <c r="Q40" s="290">
        <v>3</v>
      </c>
      <c r="R40" s="291">
        <v>0</v>
      </c>
      <c r="S40" s="289">
        <v>0</v>
      </c>
      <c r="T40" s="290">
        <v>0</v>
      </c>
      <c r="U40" s="290">
        <v>0</v>
      </c>
      <c r="V40" s="291">
        <v>3</v>
      </c>
      <c r="W40" s="292">
        <f>SUM(C40:V40)</f>
        <v>27</v>
      </c>
      <c r="X40" s="293" t="s">
        <v>410</v>
      </c>
    </row>
    <row r="41" spans="1:24" x14ac:dyDescent="0.2">
      <c r="A41" s="309">
        <v>3</v>
      </c>
      <c r="B41" s="238" t="s">
        <v>141</v>
      </c>
      <c r="C41" s="289">
        <v>0</v>
      </c>
      <c r="D41" s="290">
        <v>3</v>
      </c>
      <c r="E41" s="290">
        <v>0</v>
      </c>
      <c r="F41" s="291">
        <v>0</v>
      </c>
      <c r="G41" s="289">
        <v>0</v>
      </c>
      <c r="H41" s="290">
        <v>0</v>
      </c>
      <c r="I41" s="290">
        <v>0</v>
      </c>
      <c r="J41" s="291">
        <v>0</v>
      </c>
      <c r="K41" s="289">
        <v>0</v>
      </c>
      <c r="L41" s="290">
        <v>1</v>
      </c>
      <c r="M41" s="290">
        <v>0</v>
      </c>
      <c r="N41" s="291">
        <v>0</v>
      </c>
      <c r="O41" s="289">
        <v>0</v>
      </c>
      <c r="P41" s="290">
        <v>0</v>
      </c>
      <c r="Q41" s="290">
        <v>5</v>
      </c>
      <c r="R41" s="291">
        <v>5</v>
      </c>
      <c r="S41" s="289">
        <v>3</v>
      </c>
      <c r="T41" s="290">
        <v>0</v>
      </c>
      <c r="U41" s="290">
        <v>0</v>
      </c>
      <c r="V41" s="291">
        <v>1</v>
      </c>
      <c r="W41" s="297">
        <f>SUM(C41:V41)</f>
        <v>18</v>
      </c>
      <c r="X41" s="293" t="s">
        <v>411</v>
      </c>
    </row>
    <row r="42" spans="1:24" x14ac:dyDescent="0.2">
      <c r="A42" s="310">
        <v>2</v>
      </c>
      <c r="B42" s="298" t="s">
        <v>154</v>
      </c>
      <c r="C42" s="283">
        <v>5</v>
      </c>
      <c r="D42" s="284">
        <v>0</v>
      </c>
      <c r="E42" s="284">
        <v>0</v>
      </c>
      <c r="F42" s="285">
        <v>3</v>
      </c>
      <c r="G42" s="283">
        <v>0</v>
      </c>
      <c r="H42" s="284">
        <v>0</v>
      </c>
      <c r="I42" s="284">
        <v>0</v>
      </c>
      <c r="J42" s="285">
        <v>1</v>
      </c>
      <c r="K42" s="283">
        <v>5</v>
      </c>
      <c r="L42" s="284">
        <v>1</v>
      </c>
      <c r="M42" s="284">
        <v>0</v>
      </c>
      <c r="N42" s="285">
        <v>0</v>
      </c>
      <c r="O42" s="283">
        <v>0</v>
      </c>
      <c r="P42" s="284">
        <v>0</v>
      </c>
      <c r="Q42" s="284">
        <v>3</v>
      </c>
      <c r="R42" s="285">
        <v>0</v>
      </c>
      <c r="S42" s="283">
        <v>0</v>
      </c>
      <c r="T42" s="284">
        <v>0</v>
      </c>
      <c r="U42" s="284">
        <v>0</v>
      </c>
      <c r="V42" s="285">
        <v>0</v>
      </c>
      <c r="W42" s="286">
        <f>SUM(C42:V42)</f>
        <v>18</v>
      </c>
      <c r="X42" s="287" t="s">
        <v>411</v>
      </c>
    </row>
    <row r="43" spans="1:24" ht="13.5" thickBot="1" x14ac:dyDescent="0.25">
      <c r="A43" s="311">
        <v>1</v>
      </c>
      <c r="B43" s="301" t="s">
        <v>136</v>
      </c>
      <c r="C43" s="302">
        <v>3</v>
      </c>
      <c r="D43" s="303">
        <v>3</v>
      </c>
      <c r="E43" s="303">
        <v>3</v>
      </c>
      <c r="F43" s="304">
        <v>0</v>
      </c>
      <c r="G43" s="302">
        <v>3</v>
      </c>
      <c r="H43" s="303">
        <v>0</v>
      </c>
      <c r="I43" s="303">
        <v>0</v>
      </c>
      <c r="J43" s="304">
        <v>3</v>
      </c>
      <c r="K43" s="302">
        <v>0</v>
      </c>
      <c r="L43" s="303">
        <v>1</v>
      </c>
      <c r="M43" s="303">
        <v>0</v>
      </c>
      <c r="N43" s="304">
        <v>3</v>
      </c>
      <c r="O43" s="302">
        <v>3</v>
      </c>
      <c r="P43" s="303">
        <v>3</v>
      </c>
      <c r="Q43" s="303">
        <v>1</v>
      </c>
      <c r="R43" s="304">
        <v>5</v>
      </c>
      <c r="S43" s="302">
        <v>0</v>
      </c>
      <c r="T43" s="303">
        <v>5</v>
      </c>
      <c r="U43" s="303">
        <v>0</v>
      </c>
      <c r="V43" s="304">
        <v>0</v>
      </c>
      <c r="W43" s="312">
        <f>SUM(C43:V43)</f>
        <v>36</v>
      </c>
      <c r="X43" s="306" t="s">
        <v>410</v>
      </c>
    </row>
    <row r="44" spans="1:24" x14ac:dyDescent="0.2">
      <c r="A44" s="307"/>
      <c r="B44" s="313" t="s">
        <v>412</v>
      </c>
      <c r="C44" s="232"/>
      <c r="D44" s="233"/>
      <c r="E44" s="233"/>
      <c r="F44" s="234"/>
      <c r="G44" s="232"/>
      <c r="H44" s="233"/>
      <c r="I44" s="233"/>
      <c r="J44" s="234"/>
      <c r="K44" s="232"/>
      <c r="L44" s="233"/>
      <c r="M44" s="233"/>
      <c r="N44" s="234"/>
      <c r="O44" s="232"/>
      <c r="P44" s="233"/>
      <c r="Q44" s="233"/>
      <c r="R44" s="234"/>
      <c r="S44" s="232"/>
      <c r="T44" s="233"/>
      <c r="U44" s="233"/>
      <c r="V44" s="234"/>
      <c r="W44" s="308"/>
      <c r="X44" s="235"/>
    </row>
    <row r="45" spans="1:24" x14ac:dyDescent="0.2">
      <c r="A45" s="281"/>
      <c r="B45" s="298" t="s">
        <v>154</v>
      </c>
      <c r="C45" s="283">
        <v>0</v>
      </c>
      <c r="D45" s="284">
        <v>3</v>
      </c>
      <c r="E45" s="284">
        <v>0</v>
      </c>
      <c r="F45" s="285">
        <v>0</v>
      </c>
      <c r="G45" s="283">
        <v>5</v>
      </c>
      <c r="H45" s="284">
        <v>0</v>
      </c>
      <c r="I45" s="284">
        <v>0</v>
      </c>
      <c r="J45" s="285">
        <v>0</v>
      </c>
      <c r="K45" s="283">
        <v>3</v>
      </c>
      <c r="L45" s="284">
        <v>1</v>
      </c>
      <c r="M45" s="284">
        <v>0</v>
      </c>
      <c r="N45" s="285">
        <v>1</v>
      </c>
      <c r="O45" s="283">
        <v>0</v>
      </c>
      <c r="P45" s="284">
        <v>1</v>
      </c>
      <c r="Q45" s="284">
        <v>0</v>
      </c>
      <c r="R45" s="285">
        <v>0</v>
      </c>
      <c r="S45" s="283">
        <v>0</v>
      </c>
      <c r="T45" s="284">
        <v>0</v>
      </c>
      <c r="U45" s="284">
        <v>0</v>
      </c>
      <c r="V45" s="285">
        <v>3</v>
      </c>
      <c r="W45" s="314">
        <f>SUM(C45:V45)</f>
        <v>17</v>
      </c>
      <c r="X45" s="296">
        <v>3</v>
      </c>
    </row>
    <row r="46" spans="1:24" x14ac:dyDescent="0.2">
      <c r="A46" s="281"/>
      <c r="B46" s="246" t="s">
        <v>141</v>
      </c>
      <c r="C46" s="283">
        <v>3</v>
      </c>
      <c r="D46" s="284">
        <v>0</v>
      </c>
      <c r="E46" s="284">
        <v>0</v>
      </c>
      <c r="F46" s="285">
        <v>0</v>
      </c>
      <c r="G46" s="283">
        <v>0</v>
      </c>
      <c r="H46" s="284">
        <v>0</v>
      </c>
      <c r="I46" s="284">
        <v>0</v>
      </c>
      <c r="J46" s="285">
        <v>1</v>
      </c>
      <c r="K46" s="283">
        <v>0</v>
      </c>
      <c r="L46" s="284">
        <v>1</v>
      </c>
      <c r="M46" s="284">
        <v>0</v>
      </c>
      <c r="N46" s="285">
        <v>0</v>
      </c>
      <c r="O46" s="283">
        <v>0</v>
      </c>
      <c r="P46" s="284">
        <v>0</v>
      </c>
      <c r="Q46" s="284">
        <v>0</v>
      </c>
      <c r="R46" s="285">
        <v>0</v>
      </c>
      <c r="S46" s="283">
        <v>0</v>
      </c>
      <c r="T46" s="284">
        <v>0</v>
      </c>
      <c r="U46" s="284">
        <v>0</v>
      </c>
      <c r="V46" s="285">
        <v>0</v>
      </c>
      <c r="W46" s="286">
        <f>SUM(C46:V46)</f>
        <v>5</v>
      </c>
      <c r="X46" s="296">
        <v>4</v>
      </c>
    </row>
    <row r="47" spans="1:24" x14ac:dyDescent="0.2">
      <c r="A47" s="281"/>
      <c r="B47" s="315" t="s">
        <v>413</v>
      </c>
      <c r="C47" s="283"/>
      <c r="D47" s="284"/>
      <c r="E47" s="284"/>
      <c r="F47" s="285"/>
      <c r="G47" s="283"/>
      <c r="H47" s="284"/>
      <c r="I47" s="284"/>
      <c r="J47" s="285"/>
      <c r="K47" s="283"/>
      <c r="L47" s="284"/>
      <c r="M47" s="284"/>
      <c r="N47" s="285"/>
      <c r="O47" s="283"/>
      <c r="P47" s="284"/>
      <c r="Q47" s="284"/>
      <c r="R47" s="285"/>
      <c r="S47" s="283"/>
      <c r="T47" s="284"/>
      <c r="U47" s="284"/>
      <c r="V47" s="285"/>
      <c r="W47" s="286"/>
      <c r="X47" s="287"/>
    </row>
    <row r="48" spans="1:24" x14ac:dyDescent="0.2">
      <c r="A48" s="281"/>
      <c r="B48" s="298" t="s">
        <v>136</v>
      </c>
      <c r="C48" s="283">
        <v>3</v>
      </c>
      <c r="D48" s="284">
        <v>1</v>
      </c>
      <c r="E48" s="284">
        <v>0</v>
      </c>
      <c r="F48" s="285">
        <v>5</v>
      </c>
      <c r="G48" s="283">
        <v>3</v>
      </c>
      <c r="H48" s="284">
        <v>3</v>
      </c>
      <c r="I48" s="284">
        <v>3</v>
      </c>
      <c r="J48" s="285">
        <v>0</v>
      </c>
      <c r="K48" s="283">
        <v>0</v>
      </c>
      <c r="L48" s="284">
        <v>3</v>
      </c>
      <c r="M48" s="284">
        <v>1</v>
      </c>
      <c r="N48" s="285">
        <v>3</v>
      </c>
      <c r="O48" s="283">
        <v>0</v>
      </c>
      <c r="P48" s="284">
        <v>0</v>
      </c>
      <c r="Q48" s="284">
        <v>1</v>
      </c>
      <c r="R48" s="285">
        <v>0</v>
      </c>
      <c r="S48" s="283">
        <v>0</v>
      </c>
      <c r="T48" s="284">
        <v>0</v>
      </c>
      <c r="U48" s="284">
        <v>0</v>
      </c>
      <c r="V48" s="285">
        <v>0</v>
      </c>
      <c r="W48" s="316">
        <f>SUM(C48:V48)</f>
        <v>26</v>
      </c>
      <c r="X48" s="296">
        <v>1</v>
      </c>
    </row>
    <row r="49" spans="1:24" ht="13.5" thickBot="1" x14ac:dyDescent="0.25">
      <c r="A49" s="300"/>
      <c r="B49" s="301" t="s">
        <v>134</v>
      </c>
      <c r="C49" s="302">
        <v>3</v>
      </c>
      <c r="D49" s="303">
        <v>0</v>
      </c>
      <c r="E49" s="303">
        <v>1</v>
      </c>
      <c r="F49" s="304">
        <v>0</v>
      </c>
      <c r="G49" s="302">
        <v>0</v>
      </c>
      <c r="H49" s="303">
        <v>0</v>
      </c>
      <c r="I49" s="303">
        <v>0</v>
      </c>
      <c r="J49" s="304">
        <v>0</v>
      </c>
      <c r="K49" s="302">
        <v>1</v>
      </c>
      <c r="L49" s="303">
        <v>5</v>
      </c>
      <c r="M49" s="303">
        <v>1</v>
      </c>
      <c r="N49" s="304">
        <v>3</v>
      </c>
      <c r="O49" s="302">
        <v>0</v>
      </c>
      <c r="P49" s="303">
        <v>0</v>
      </c>
      <c r="Q49" s="303">
        <v>0</v>
      </c>
      <c r="R49" s="304">
        <v>0</v>
      </c>
      <c r="S49" s="302">
        <v>5</v>
      </c>
      <c r="T49" s="303">
        <v>0</v>
      </c>
      <c r="U49" s="303">
        <v>0</v>
      </c>
      <c r="V49" s="304">
        <v>0</v>
      </c>
      <c r="W49" s="317">
        <f>SUM(C49:V49)</f>
        <v>19</v>
      </c>
      <c r="X49" s="318">
        <v>2</v>
      </c>
    </row>
    <row r="51" spans="1:24" x14ac:dyDescent="0.2">
      <c r="A51" s="319">
        <v>1</v>
      </c>
      <c r="B51" s="320" t="s">
        <v>136</v>
      </c>
      <c r="G51" s="319">
        <v>8</v>
      </c>
      <c r="H51" s="321" t="s">
        <v>138</v>
      </c>
      <c r="I51" s="322"/>
      <c r="J51" s="322"/>
      <c r="K51" s="322"/>
      <c r="L51" s="322"/>
      <c r="M51" s="322"/>
      <c r="N51" s="323"/>
      <c r="S51" s="319">
        <v>15</v>
      </c>
      <c r="T51" s="321" t="s">
        <v>133</v>
      </c>
      <c r="U51" s="322"/>
      <c r="V51" s="322"/>
      <c r="W51" s="322"/>
      <c r="X51" s="323"/>
    </row>
    <row r="52" spans="1:24" x14ac:dyDescent="0.2">
      <c r="A52" s="319">
        <v>2</v>
      </c>
      <c r="B52" s="324" t="s">
        <v>134</v>
      </c>
      <c r="G52" s="319">
        <v>9</v>
      </c>
      <c r="H52" s="321" t="s">
        <v>150</v>
      </c>
      <c r="I52" s="322"/>
      <c r="J52" s="322"/>
      <c r="K52" s="322"/>
      <c r="L52" s="322"/>
      <c r="M52" s="322"/>
      <c r="N52" s="323"/>
      <c r="S52" s="319">
        <v>15</v>
      </c>
      <c r="T52" s="321" t="s">
        <v>152</v>
      </c>
      <c r="U52" s="322"/>
      <c r="V52" s="322"/>
      <c r="W52" s="322"/>
      <c r="X52" s="323"/>
    </row>
    <row r="53" spans="1:24" x14ac:dyDescent="0.2">
      <c r="A53" s="319">
        <v>3</v>
      </c>
      <c r="B53" s="325" t="s">
        <v>154</v>
      </c>
      <c r="G53" s="319">
        <v>9</v>
      </c>
      <c r="H53" s="321" t="s">
        <v>135</v>
      </c>
      <c r="I53" s="322"/>
      <c r="J53" s="322"/>
      <c r="K53" s="322"/>
      <c r="L53" s="322"/>
      <c r="M53" s="322"/>
      <c r="N53" s="323"/>
      <c r="S53" s="319">
        <v>17</v>
      </c>
      <c r="T53" s="321" t="s">
        <v>146</v>
      </c>
      <c r="U53" s="322"/>
      <c r="V53" s="322"/>
      <c r="W53" s="322"/>
      <c r="X53" s="323"/>
    </row>
    <row r="54" spans="1:24" x14ac:dyDescent="0.2">
      <c r="A54" s="319">
        <v>4</v>
      </c>
      <c r="B54" s="326" t="s">
        <v>141</v>
      </c>
      <c r="G54" s="319">
        <v>11</v>
      </c>
      <c r="H54" s="321" t="s">
        <v>144</v>
      </c>
      <c r="I54" s="322"/>
      <c r="J54" s="322"/>
      <c r="K54" s="322"/>
      <c r="L54" s="322"/>
      <c r="M54" s="322"/>
      <c r="N54" s="323"/>
      <c r="S54" s="319">
        <v>17</v>
      </c>
      <c r="T54" s="321" t="s">
        <v>167</v>
      </c>
      <c r="U54" s="322"/>
      <c r="V54" s="322"/>
      <c r="W54" s="322"/>
      <c r="X54" s="323"/>
    </row>
    <row r="55" spans="1:24" x14ac:dyDescent="0.2">
      <c r="A55" s="319">
        <v>5</v>
      </c>
      <c r="B55" s="326" t="s">
        <v>127</v>
      </c>
      <c r="G55" s="319">
        <v>12</v>
      </c>
      <c r="H55" s="321" t="s">
        <v>403</v>
      </c>
      <c r="I55" s="322"/>
      <c r="J55" s="322"/>
      <c r="K55" s="322"/>
      <c r="L55" s="322"/>
      <c r="M55" s="322"/>
      <c r="N55" s="323"/>
    </row>
    <row r="56" spans="1:24" x14ac:dyDescent="0.2">
      <c r="A56" s="319">
        <v>6</v>
      </c>
      <c r="B56" s="326" t="s">
        <v>149</v>
      </c>
      <c r="G56" s="319">
        <v>12</v>
      </c>
      <c r="H56" s="321" t="s">
        <v>137</v>
      </c>
      <c r="I56" s="322"/>
      <c r="J56" s="322"/>
      <c r="K56" s="322"/>
      <c r="L56" s="322"/>
      <c r="M56" s="322"/>
      <c r="N56" s="323"/>
    </row>
    <row r="57" spans="1:24" x14ac:dyDescent="0.2">
      <c r="A57" s="319">
        <v>7</v>
      </c>
      <c r="B57" s="326" t="s">
        <v>129</v>
      </c>
      <c r="G57" s="319">
        <v>14</v>
      </c>
      <c r="H57" s="321" t="s">
        <v>132</v>
      </c>
      <c r="I57" s="322"/>
      <c r="J57" s="322"/>
      <c r="K57" s="322"/>
      <c r="L57" s="322"/>
      <c r="M57" s="322"/>
      <c r="N57" s="323"/>
    </row>
  </sheetData>
  <hyperlinks>
    <hyperlink ref="O1" location="Kalender!G1" display="Kalender"/>
  </hyperlinks>
  <pageMargins left="0.78740157480314965" right="0.31496062992125984" top="0.59055118110236227" bottom="0.39370078740157483" header="0.47244094488188981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1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3.42578125" style="92" customWidth="1"/>
    <col min="2" max="2" width="34.85546875" style="92" bestFit="1" customWidth="1"/>
    <col min="3" max="8" width="4.7109375" style="92" customWidth="1"/>
    <col min="9" max="19" width="3.7109375" style="92" customWidth="1"/>
    <col min="20" max="16384" width="9.140625" style="92"/>
  </cols>
  <sheetData>
    <row r="1" spans="1:8" x14ac:dyDescent="0.2">
      <c r="A1" s="91" t="str">
        <f>UPPER((Kalend!D24)&amp;" - "&amp;(Kalend!C24)&amp;" - "&amp;(Kalend!E24))</f>
        <v>11 - LAADUR GP (KURTNAS) - DUO</v>
      </c>
      <c r="F1" s="418" t="str">
        <f>HYPERLINK("#Kalend!I1","Kalender")</f>
        <v>Kalender</v>
      </c>
      <c r="G1" s="93"/>
      <c r="H1" s="418" t="str">
        <f>HYPERLINK("#Reit!I1","Reiting")</f>
        <v>Reiting</v>
      </c>
    </row>
    <row r="2" spans="1:8" x14ac:dyDescent="0.2">
      <c r="A2" s="93" t="str">
        <f>"Toimumisaeg: "&amp;(Kalend!A24)&amp;" kell "&amp;(Kalend!B24)</f>
        <v>Toimumisaeg: T, 13.08.2013 kell 17:30</v>
      </c>
    </row>
    <row r="3" spans="1:8" x14ac:dyDescent="0.2">
      <c r="A3" s="93" t="str">
        <f>"Toimumiskoht: "&amp;(Kalend!F24)</f>
        <v>Toimumiskoht: Kurtna</v>
      </c>
    </row>
    <row r="4" spans="1:8" x14ac:dyDescent="0.2">
      <c r="A4" s="93" t="str">
        <f>"Korraldaja: "&amp;(Kalend!G24)</f>
        <v>Korraldaja: Laadur, Hillar Neiland</v>
      </c>
    </row>
    <row r="6" spans="1:8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>
        <v>4</v>
      </c>
      <c r="G6" s="96" t="s">
        <v>208</v>
      </c>
      <c r="H6" s="96" t="s">
        <v>122</v>
      </c>
    </row>
    <row r="7" spans="1:8" x14ac:dyDescent="0.2">
      <c r="A7" s="94">
        <v>1</v>
      </c>
      <c r="B7" s="95" t="s">
        <v>414</v>
      </c>
      <c r="C7" s="97"/>
      <c r="D7" s="98">
        <v>8</v>
      </c>
      <c r="E7" s="96">
        <v>11</v>
      </c>
      <c r="F7" s="98">
        <v>13</v>
      </c>
      <c r="G7" s="99" t="s">
        <v>213</v>
      </c>
      <c r="H7" s="98" t="s">
        <v>218</v>
      </c>
    </row>
    <row r="8" spans="1:8" x14ac:dyDescent="0.2">
      <c r="A8" s="94">
        <v>2</v>
      </c>
      <c r="B8" s="95" t="s">
        <v>260</v>
      </c>
      <c r="C8" s="98">
        <v>13</v>
      </c>
      <c r="D8" s="97"/>
      <c r="E8" s="98">
        <v>11</v>
      </c>
      <c r="F8" s="98">
        <v>13</v>
      </c>
      <c r="G8" s="99" t="s">
        <v>213</v>
      </c>
      <c r="H8" s="98" t="s">
        <v>214</v>
      </c>
    </row>
    <row r="9" spans="1:8" x14ac:dyDescent="0.2">
      <c r="A9" s="94">
        <v>3</v>
      </c>
      <c r="B9" s="95" t="s">
        <v>261</v>
      </c>
      <c r="C9" s="98">
        <v>10</v>
      </c>
      <c r="D9" s="98">
        <v>13</v>
      </c>
      <c r="E9" s="97"/>
      <c r="F9" s="98">
        <v>13</v>
      </c>
      <c r="G9" s="99" t="s">
        <v>213</v>
      </c>
      <c r="H9" s="98" t="s">
        <v>216</v>
      </c>
    </row>
    <row r="10" spans="1:8" x14ac:dyDescent="0.2">
      <c r="A10" s="94">
        <v>4</v>
      </c>
      <c r="B10" s="95" t="s">
        <v>415</v>
      </c>
      <c r="C10" s="98">
        <v>6</v>
      </c>
      <c r="D10" s="98">
        <v>9</v>
      </c>
      <c r="E10" s="98">
        <v>1</v>
      </c>
      <c r="F10" s="97"/>
      <c r="G10" s="99" t="s">
        <v>223</v>
      </c>
      <c r="H10" s="98" t="s">
        <v>211</v>
      </c>
    </row>
    <row r="11" spans="1:8" x14ac:dyDescent="0.2">
      <c r="A11" s="91"/>
      <c r="C11" s="101"/>
      <c r="D11" s="101"/>
      <c r="E11" s="101"/>
      <c r="F11" s="101"/>
      <c r="G11" s="102"/>
      <c r="H11" s="101"/>
    </row>
    <row r="12" spans="1:8" x14ac:dyDescent="0.2">
      <c r="A12" s="94" t="s">
        <v>219</v>
      </c>
      <c r="B12" s="94"/>
      <c r="C12" s="96">
        <v>1</v>
      </c>
      <c r="D12" s="96">
        <v>2</v>
      </c>
      <c r="E12" s="96">
        <v>3</v>
      </c>
      <c r="F12" s="96">
        <v>4</v>
      </c>
      <c r="G12" s="96" t="s">
        <v>208</v>
      </c>
      <c r="H12" s="96" t="s">
        <v>122</v>
      </c>
    </row>
    <row r="13" spans="1:8" x14ac:dyDescent="0.2">
      <c r="A13" s="94">
        <v>1</v>
      </c>
      <c r="B13" s="95" t="s">
        <v>416</v>
      </c>
      <c r="C13" s="97"/>
      <c r="D13" s="98">
        <v>13</v>
      </c>
      <c r="E13" s="98">
        <v>7</v>
      </c>
      <c r="F13" s="98">
        <v>9</v>
      </c>
      <c r="G13" s="99" t="s">
        <v>210</v>
      </c>
      <c r="H13" s="98" t="s">
        <v>216</v>
      </c>
    </row>
    <row r="14" spans="1:8" x14ac:dyDescent="0.2">
      <c r="A14" s="94">
        <v>2</v>
      </c>
      <c r="B14" s="95" t="s">
        <v>340</v>
      </c>
      <c r="C14" s="98">
        <v>2</v>
      </c>
      <c r="D14" s="97"/>
      <c r="E14" s="98">
        <v>13</v>
      </c>
      <c r="F14" s="98">
        <v>2</v>
      </c>
      <c r="G14" s="99" t="s">
        <v>210</v>
      </c>
      <c r="H14" s="98" t="s">
        <v>211</v>
      </c>
    </row>
    <row r="15" spans="1:8" x14ac:dyDescent="0.2">
      <c r="A15" s="94">
        <v>3</v>
      </c>
      <c r="B15" s="95" t="s">
        <v>417</v>
      </c>
      <c r="C15" s="98">
        <v>13</v>
      </c>
      <c r="D15" s="104">
        <v>11</v>
      </c>
      <c r="E15" s="97"/>
      <c r="F15" s="98">
        <v>8</v>
      </c>
      <c r="G15" s="99" t="s">
        <v>210</v>
      </c>
      <c r="H15" s="104" t="s">
        <v>218</v>
      </c>
    </row>
    <row r="16" spans="1:8" x14ac:dyDescent="0.2">
      <c r="A16" s="94">
        <v>4</v>
      </c>
      <c r="B16" s="95" t="s">
        <v>418</v>
      </c>
      <c r="C16" s="96">
        <v>11</v>
      </c>
      <c r="D16" s="98">
        <v>13</v>
      </c>
      <c r="E16" s="98">
        <v>13</v>
      </c>
      <c r="F16" s="97"/>
      <c r="G16" s="99" t="s">
        <v>419</v>
      </c>
      <c r="H16" s="98" t="s">
        <v>214</v>
      </c>
    </row>
    <row r="17" spans="1:8" x14ac:dyDescent="0.2">
      <c r="A17" s="105"/>
      <c r="B17" s="103"/>
      <c r="C17" s="106"/>
      <c r="D17" s="107"/>
      <c r="E17" s="106"/>
      <c r="F17" s="108"/>
      <c r="G17" s="100"/>
      <c r="H17" s="106"/>
    </row>
    <row r="18" spans="1:8" x14ac:dyDescent="0.2">
      <c r="A18" s="94" t="s">
        <v>258</v>
      </c>
      <c r="B18" s="94"/>
      <c r="C18" s="96">
        <v>1</v>
      </c>
      <c r="D18" s="96">
        <v>2</v>
      </c>
      <c r="E18" s="96">
        <v>3</v>
      </c>
      <c r="F18" s="96">
        <v>4</v>
      </c>
      <c r="G18" s="96" t="s">
        <v>208</v>
      </c>
      <c r="H18" s="96" t="s">
        <v>122</v>
      </c>
    </row>
    <row r="19" spans="1:8" x14ac:dyDescent="0.2">
      <c r="A19" s="94">
        <v>1</v>
      </c>
      <c r="B19" s="95" t="s">
        <v>420</v>
      </c>
      <c r="C19" s="97"/>
      <c r="D19" s="98">
        <v>13</v>
      </c>
      <c r="E19" s="98">
        <v>9</v>
      </c>
      <c r="F19" s="98">
        <v>13</v>
      </c>
      <c r="G19" s="99" t="s">
        <v>213</v>
      </c>
      <c r="H19" s="98" t="s">
        <v>216</v>
      </c>
    </row>
    <row r="20" spans="1:8" x14ac:dyDescent="0.2">
      <c r="A20" s="94">
        <v>2</v>
      </c>
      <c r="B20" s="95" t="s">
        <v>256</v>
      </c>
      <c r="C20" s="98">
        <v>4</v>
      </c>
      <c r="D20" s="97"/>
      <c r="E20" s="98">
        <v>4</v>
      </c>
      <c r="F20" s="98">
        <v>13</v>
      </c>
      <c r="G20" s="99" t="s">
        <v>210</v>
      </c>
      <c r="H20" s="98" t="s">
        <v>218</v>
      </c>
    </row>
    <row r="21" spans="1:8" x14ac:dyDescent="0.2">
      <c r="A21" s="94">
        <v>3</v>
      </c>
      <c r="B21" s="95" t="s">
        <v>421</v>
      </c>
      <c r="C21" s="98">
        <v>13</v>
      </c>
      <c r="D21" s="98">
        <v>13</v>
      </c>
      <c r="E21" s="97"/>
      <c r="F21" s="98">
        <v>13</v>
      </c>
      <c r="G21" s="99" t="s">
        <v>221</v>
      </c>
      <c r="H21" s="98" t="s">
        <v>214</v>
      </c>
    </row>
    <row r="22" spans="1:8" x14ac:dyDescent="0.2">
      <c r="A22" s="94">
        <v>4</v>
      </c>
      <c r="B22" s="95" t="s">
        <v>422</v>
      </c>
      <c r="C22" s="98">
        <v>4</v>
      </c>
      <c r="D22" s="98">
        <v>4</v>
      </c>
      <c r="E22" s="98">
        <v>2</v>
      </c>
      <c r="F22" s="97"/>
      <c r="G22" s="99" t="s">
        <v>223</v>
      </c>
      <c r="H22" s="98" t="s">
        <v>211</v>
      </c>
    </row>
    <row r="23" spans="1:8" x14ac:dyDescent="0.2">
      <c r="A23" s="91"/>
      <c r="C23" s="101"/>
      <c r="D23" s="101"/>
      <c r="E23" s="101"/>
      <c r="F23" s="101"/>
      <c r="G23" s="102"/>
      <c r="H23" s="101"/>
    </row>
    <row r="24" spans="1:8" x14ac:dyDescent="0.2">
      <c r="A24" s="94" t="s">
        <v>351</v>
      </c>
      <c r="B24" s="94"/>
      <c r="C24" s="96">
        <v>1</v>
      </c>
      <c r="D24" s="96">
        <v>2</v>
      </c>
      <c r="E24" s="96">
        <v>3</v>
      </c>
      <c r="F24" s="96">
        <v>4</v>
      </c>
      <c r="G24" s="96" t="s">
        <v>208</v>
      </c>
      <c r="H24" s="96" t="s">
        <v>122</v>
      </c>
    </row>
    <row r="25" spans="1:8" x14ac:dyDescent="0.2">
      <c r="A25" s="94">
        <v>1</v>
      </c>
      <c r="B25" s="95" t="s">
        <v>301</v>
      </c>
      <c r="C25" s="95"/>
      <c r="D25" s="95"/>
      <c r="E25" s="95"/>
      <c r="F25" s="98"/>
      <c r="G25" s="95"/>
      <c r="H25" s="95"/>
    </row>
    <row r="26" spans="1:8" x14ac:dyDescent="0.2">
      <c r="A26" s="94">
        <v>2</v>
      </c>
      <c r="B26" s="95" t="s">
        <v>252</v>
      </c>
      <c r="C26" s="95"/>
      <c r="D26" s="97"/>
      <c r="E26" s="96">
        <v>12</v>
      </c>
      <c r="F26" s="98">
        <v>10</v>
      </c>
      <c r="G26" s="99" t="s">
        <v>267</v>
      </c>
      <c r="H26" s="98" t="s">
        <v>218</v>
      </c>
    </row>
    <row r="27" spans="1:8" x14ac:dyDescent="0.2">
      <c r="A27" s="94">
        <v>3</v>
      </c>
      <c r="B27" s="95" t="s">
        <v>423</v>
      </c>
      <c r="C27" s="95"/>
      <c r="D27" s="98">
        <v>11</v>
      </c>
      <c r="E27" s="97"/>
      <c r="F27" s="98">
        <v>13</v>
      </c>
      <c r="G27" s="99" t="s">
        <v>267</v>
      </c>
      <c r="H27" s="98" t="s">
        <v>214</v>
      </c>
    </row>
    <row r="28" spans="1:8" x14ac:dyDescent="0.2">
      <c r="A28" s="94">
        <v>4</v>
      </c>
      <c r="B28" s="95" t="s">
        <v>348</v>
      </c>
      <c r="C28" s="98"/>
      <c r="D28" s="98">
        <v>13</v>
      </c>
      <c r="E28" s="104">
        <v>8</v>
      </c>
      <c r="F28" s="97"/>
      <c r="G28" s="99" t="s">
        <v>267</v>
      </c>
      <c r="H28" s="104" t="s">
        <v>216</v>
      </c>
    </row>
    <row r="30" spans="1:8" x14ac:dyDescent="0.2">
      <c r="A30" s="105"/>
      <c r="B30" s="109" t="s">
        <v>226</v>
      </c>
      <c r="C30" s="100" t="s">
        <v>227</v>
      </c>
      <c r="D30" s="100" t="s">
        <v>228</v>
      </c>
      <c r="F30" s="108"/>
      <c r="G30" s="100"/>
      <c r="H30" s="106"/>
    </row>
    <row r="31" spans="1:8" x14ac:dyDescent="0.2">
      <c r="A31" s="105"/>
      <c r="B31" s="109" t="s">
        <v>229</v>
      </c>
      <c r="C31" s="100" t="s">
        <v>230</v>
      </c>
      <c r="D31" s="100" t="s">
        <v>231</v>
      </c>
      <c r="F31" s="108"/>
      <c r="G31" s="100"/>
      <c r="H31" s="106"/>
    </row>
    <row r="32" spans="1:8" x14ac:dyDescent="0.2">
      <c r="A32" s="105"/>
      <c r="B32" s="109" t="s">
        <v>232</v>
      </c>
      <c r="C32" s="100" t="s">
        <v>210</v>
      </c>
      <c r="D32" s="100" t="s">
        <v>233</v>
      </c>
      <c r="F32" s="108"/>
      <c r="G32" s="100"/>
      <c r="H32" s="106"/>
    </row>
    <row r="34" spans="1:8" x14ac:dyDescent="0.2">
      <c r="A34" s="110" t="s">
        <v>236</v>
      </c>
      <c r="B34" s="92" t="s">
        <v>418</v>
      </c>
      <c r="C34" s="111">
        <v>13</v>
      </c>
    </row>
    <row r="35" spans="1:8" x14ac:dyDescent="0.2">
      <c r="A35" s="112"/>
      <c r="B35" s="113"/>
      <c r="C35" s="114" t="s">
        <v>418</v>
      </c>
      <c r="D35" s="115"/>
      <c r="F35" s="111">
        <v>13</v>
      </c>
    </row>
    <row r="36" spans="1:8" x14ac:dyDescent="0.2">
      <c r="A36" s="112" t="s">
        <v>234</v>
      </c>
      <c r="B36" s="115" t="s">
        <v>260</v>
      </c>
      <c r="C36" s="116">
        <v>4</v>
      </c>
      <c r="E36" s="117"/>
    </row>
    <row r="37" spans="1:8" ht="13.5" thickBot="1" x14ac:dyDescent="0.25">
      <c r="A37" s="112"/>
      <c r="D37" s="103"/>
      <c r="E37" s="118"/>
      <c r="G37" s="92" t="s">
        <v>418</v>
      </c>
    </row>
    <row r="38" spans="1:8" x14ac:dyDescent="0.2">
      <c r="A38" s="112" t="s">
        <v>294</v>
      </c>
      <c r="B38" s="92" t="s">
        <v>421</v>
      </c>
      <c r="C38" s="119">
        <v>13</v>
      </c>
      <c r="E38" s="118"/>
      <c r="F38" s="120"/>
      <c r="G38" s="121" t="s">
        <v>237</v>
      </c>
      <c r="H38" s="122"/>
    </row>
    <row r="39" spans="1:8" x14ac:dyDescent="0.2">
      <c r="A39" s="112"/>
      <c r="B39" s="113"/>
      <c r="C39" s="123" t="s">
        <v>421</v>
      </c>
      <c r="E39" s="124"/>
      <c r="F39" s="119">
        <v>3</v>
      </c>
    </row>
    <row r="40" spans="1:8" ht="13.5" thickBot="1" x14ac:dyDescent="0.25">
      <c r="A40" s="112" t="s">
        <v>284</v>
      </c>
      <c r="B40" s="115" t="s">
        <v>423</v>
      </c>
      <c r="C40" s="125">
        <v>1</v>
      </c>
      <c r="D40" s="113"/>
      <c r="F40" s="103"/>
      <c r="G40" s="103" t="s">
        <v>421</v>
      </c>
      <c r="H40" s="126"/>
    </row>
    <row r="41" spans="1:8" x14ac:dyDescent="0.2">
      <c r="A41" s="91"/>
      <c r="F41" s="103"/>
      <c r="G41" s="121" t="s">
        <v>239</v>
      </c>
      <c r="H41" s="103"/>
    </row>
    <row r="42" spans="1:8" x14ac:dyDescent="0.2">
      <c r="A42" s="91"/>
      <c r="C42" s="92" t="s">
        <v>260</v>
      </c>
      <c r="F42" s="119">
        <v>8</v>
      </c>
      <c r="G42" s="103"/>
      <c r="H42" s="103"/>
    </row>
    <row r="43" spans="1:8" ht="13.5" thickBot="1" x14ac:dyDescent="0.25">
      <c r="A43" s="91"/>
      <c r="C43" s="113"/>
      <c r="D43" s="113"/>
      <c r="E43" s="117"/>
      <c r="F43" s="126"/>
      <c r="G43" s="126" t="s">
        <v>423</v>
      </c>
      <c r="H43" s="126"/>
    </row>
    <row r="44" spans="1:8" x14ac:dyDescent="0.2">
      <c r="A44" s="91"/>
      <c r="C44" s="115" t="s">
        <v>423</v>
      </c>
      <c r="D44" s="115"/>
      <c r="E44" s="124"/>
      <c r="F44" s="111">
        <v>13</v>
      </c>
      <c r="G44" s="105" t="s">
        <v>240</v>
      </c>
      <c r="H44" s="103"/>
    </row>
    <row r="45" spans="1:8" x14ac:dyDescent="0.2">
      <c r="A45" s="91"/>
      <c r="G45" s="103"/>
      <c r="H45" s="103"/>
    </row>
    <row r="46" spans="1:8" ht="13.5" thickBot="1" x14ac:dyDescent="0.25">
      <c r="A46" s="91"/>
      <c r="D46" s="103"/>
      <c r="E46" s="103"/>
      <c r="G46" s="126" t="s">
        <v>260</v>
      </c>
      <c r="H46" s="126"/>
    </row>
    <row r="47" spans="1:8" x14ac:dyDescent="0.2">
      <c r="A47" s="91"/>
      <c r="D47" s="103"/>
      <c r="E47" s="103"/>
      <c r="G47" s="91" t="s">
        <v>241</v>
      </c>
    </row>
    <row r="48" spans="1:8" x14ac:dyDescent="0.2">
      <c r="A48" s="110" t="s">
        <v>235</v>
      </c>
      <c r="B48" s="92" t="s">
        <v>416</v>
      </c>
      <c r="C48" s="111">
        <v>9</v>
      </c>
    </row>
    <row r="49" spans="1:8" x14ac:dyDescent="0.2">
      <c r="A49" s="112"/>
      <c r="B49" s="113"/>
      <c r="C49" s="114" t="s">
        <v>348</v>
      </c>
      <c r="D49" s="115"/>
      <c r="E49" s="115"/>
      <c r="F49" s="111">
        <v>7</v>
      </c>
    </row>
    <row r="50" spans="1:8" x14ac:dyDescent="0.2">
      <c r="A50" s="112" t="s">
        <v>295</v>
      </c>
      <c r="B50" s="115" t="s">
        <v>348</v>
      </c>
      <c r="C50" s="116">
        <v>13</v>
      </c>
      <c r="E50" s="118"/>
    </row>
    <row r="51" spans="1:8" ht="13.5" thickBot="1" x14ac:dyDescent="0.25">
      <c r="A51" s="112"/>
      <c r="C51" s="103"/>
      <c r="E51" s="118"/>
      <c r="G51" s="92" t="s">
        <v>261</v>
      </c>
    </row>
    <row r="52" spans="1:8" x14ac:dyDescent="0.2">
      <c r="A52" s="112" t="s">
        <v>285</v>
      </c>
      <c r="B52" s="92" t="s">
        <v>420</v>
      </c>
      <c r="C52" s="119"/>
      <c r="E52" s="118"/>
      <c r="F52" s="120"/>
      <c r="G52" s="121" t="s">
        <v>245</v>
      </c>
      <c r="H52" s="122"/>
    </row>
    <row r="53" spans="1:8" x14ac:dyDescent="0.2">
      <c r="A53" s="112"/>
      <c r="B53" s="113"/>
      <c r="C53" s="123" t="s">
        <v>261</v>
      </c>
      <c r="E53" s="124"/>
      <c r="F53" s="119">
        <v>13</v>
      </c>
    </row>
    <row r="54" spans="1:8" ht="13.5" thickBot="1" x14ac:dyDescent="0.25">
      <c r="A54" s="112" t="s">
        <v>238</v>
      </c>
      <c r="B54" s="115" t="s">
        <v>261</v>
      </c>
      <c r="C54" s="125"/>
      <c r="D54" s="113"/>
      <c r="F54" s="103"/>
      <c r="G54" s="103" t="s">
        <v>348</v>
      </c>
      <c r="H54" s="126"/>
    </row>
    <row r="55" spans="1:8" x14ac:dyDescent="0.2">
      <c r="F55" s="103"/>
      <c r="G55" s="121" t="s">
        <v>247</v>
      </c>
      <c r="H55" s="103"/>
    </row>
    <row r="56" spans="1:8" x14ac:dyDescent="0.2">
      <c r="C56" s="92" t="s">
        <v>416</v>
      </c>
      <c r="F56" s="119" t="s">
        <v>16</v>
      </c>
      <c r="G56" s="103"/>
      <c r="H56" s="103"/>
    </row>
    <row r="57" spans="1:8" ht="13.5" thickBot="1" x14ac:dyDescent="0.25">
      <c r="C57" s="113"/>
      <c r="D57" s="113"/>
      <c r="E57" s="117"/>
      <c r="F57" s="126"/>
      <c r="G57" s="126" t="s">
        <v>416</v>
      </c>
      <c r="H57" s="126"/>
    </row>
    <row r="58" spans="1:8" x14ac:dyDescent="0.2">
      <c r="C58" s="115" t="s">
        <v>420</v>
      </c>
      <c r="D58" s="115"/>
      <c r="E58" s="124"/>
      <c r="F58" s="111" t="s">
        <v>16</v>
      </c>
      <c r="G58" s="105" t="s">
        <v>248</v>
      </c>
      <c r="H58" s="103"/>
    </row>
    <row r="59" spans="1:8" x14ac:dyDescent="0.2">
      <c r="G59" s="103"/>
      <c r="H59" s="103"/>
    </row>
    <row r="60" spans="1:8" ht="13.5" thickBot="1" x14ac:dyDescent="0.25">
      <c r="D60" s="103"/>
      <c r="E60" s="103"/>
      <c r="G60" s="126" t="s">
        <v>420</v>
      </c>
      <c r="H60" s="126"/>
    </row>
    <row r="61" spans="1:8" x14ac:dyDescent="0.2">
      <c r="D61" s="103"/>
      <c r="E61" s="103"/>
      <c r="G61" s="91" t="s">
        <v>249</v>
      </c>
    </row>
    <row r="63" spans="1:8" x14ac:dyDescent="0.2">
      <c r="A63" s="110" t="s">
        <v>311</v>
      </c>
      <c r="B63" s="92" t="s">
        <v>252</v>
      </c>
      <c r="C63" s="111"/>
    </row>
    <row r="64" spans="1:8" x14ac:dyDescent="0.2">
      <c r="A64" s="112"/>
      <c r="B64" s="113"/>
      <c r="C64" s="114" t="s">
        <v>417</v>
      </c>
      <c r="D64" s="115"/>
      <c r="E64" s="115"/>
      <c r="F64" s="111">
        <v>2</v>
      </c>
    </row>
    <row r="65" spans="1:8" x14ac:dyDescent="0.2">
      <c r="A65" s="112" t="s">
        <v>244</v>
      </c>
      <c r="B65" s="115" t="s">
        <v>417</v>
      </c>
      <c r="C65" s="116"/>
      <c r="E65" s="118"/>
    </row>
    <row r="66" spans="1:8" ht="13.5" thickBot="1" x14ac:dyDescent="0.25">
      <c r="A66" s="112"/>
      <c r="C66" s="103"/>
      <c r="E66" s="118"/>
      <c r="G66" s="92" t="s">
        <v>256</v>
      </c>
    </row>
    <row r="67" spans="1:8" x14ac:dyDescent="0.2">
      <c r="A67" s="112" t="s">
        <v>312</v>
      </c>
      <c r="B67" s="92" t="s">
        <v>256</v>
      </c>
      <c r="C67" s="119">
        <v>13</v>
      </c>
      <c r="E67" s="118"/>
      <c r="F67" s="120"/>
      <c r="G67" s="121" t="s">
        <v>299</v>
      </c>
      <c r="H67" s="122"/>
    </row>
    <row r="68" spans="1:8" x14ac:dyDescent="0.2">
      <c r="A68" s="112"/>
      <c r="B68" s="113"/>
      <c r="C68" s="123" t="s">
        <v>256</v>
      </c>
      <c r="E68" s="124"/>
      <c r="F68" s="119">
        <v>13</v>
      </c>
    </row>
    <row r="69" spans="1:8" ht="13.5" thickBot="1" x14ac:dyDescent="0.25">
      <c r="A69" s="112" t="s">
        <v>242</v>
      </c>
      <c r="B69" s="115" t="s">
        <v>414</v>
      </c>
      <c r="C69" s="125">
        <v>11</v>
      </c>
      <c r="D69" s="113"/>
      <c r="F69" s="103"/>
      <c r="G69" s="103" t="s">
        <v>417</v>
      </c>
      <c r="H69" s="126"/>
    </row>
    <row r="70" spans="1:8" x14ac:dyDescent="0.2">
      <c r="F70" s="103"/>
      <c r="G70" s="121" t="s">
        <v>300</v>
      </c>
      <c r="H70" s="103"/>
    </row>
    <row r="71" spans="1:8" x14ac:dyDescent="0.2">
      <c r="C71" s="92" t="s">
        <v>252</v>
      </c>
      <c r="F71" s="119" t="s">
        <v>16</v>
      </c>
      <c r="G71" s="103"/>
      <c r="H71" s="103"/>
    </row>
    <row r="72" spans="1:8" ht="13.5" thickBot="1" x14ac:dyDescent="0.25">
      <c r="C72" s="113"/>
      <c r="D72" s="113"/>
      <c r="E72" s="117"/>
      <c r="F72" s="126"/>
      <c r="G72" s="126" t="s">
        <v>252</v>
      </c>
      <c r="H72" s="126"/>
    </row>
    <row r="73" spans="1:8" x14ac:dyDescent="0.2">
      <c r="C73" s="115" t="s">
        <v>414</v>
      </c>
      <c r="D73" s="115"/>
      <c r="E73" s="124"/>
      <c r="F73" s="111" t="s">
        <v>16</v>
      </c>
      <c r="G73" s="105" t="s">
        <v>302</v>
      </c>
      <c r="H73" s="103"/>
    </row>
    <row r="74" spans="1:8" x14ac:dyDescent="0.2">
      <c r="G74" s="103"/>
      <c r="H74" s="103"/>
    </row>
    <row r="75" spans="1:8" ht="13.5" thickBot="1" x14ac:dyDescent="0.25">
      <c r="D75" s="103"/>
      <c r="E75" s="103"/>
      <c r="G75" s="126" t="s">
        <v>414</v>
      </c>
      <c r="H75" s="126"/>
    </row>
    <row r="76" spans="1:8" x14ac:dyDescent="0.2">
      <c r="D76" s="103"/>
      <c r="E76" s="103"/>
      <c r="G76" s="91" t="s">
        <v>303</v>
      </c>
    </row>
    <row r="78" spans="1:8" x14ac:dyDescent="0.2">
      <c r="A78" s="127" t="s">
        <v>424</v>
      </c>
      <c r="B78" s="94"/>
      <c r="C78" s="96">
        <v>1</v>
      </c>
      <c r="D78" s="96">
        <v>2</v>
      </c>
      <c r="E78" s="96">
        <v>3</v>
      </c>
      <c r="F78" s="96" t="s">
        <v>208</v>
      </c>
      <c r="G78" s="96" t="s">
        <v>122</v>
      </c>
    </row>
    <row r="79" spans="1:8" x14ac:dyDescent="0.2">
      <c r="A79" s="94">
        <v>1</v>
      </c>
      <c r="B79" s="95" t="s">
        <v>340</v>
      </c>
      <c r="C79" s="97"/>
      <c r="D79" s="98">
        <v>13</v>
      </c>
      <c r="E79" s="98">
        <v>13</v>
      </c>
      <c r="F79" s="99" t="s">
        <v>265</v>
      </c>
      <c r="G79" s="98" t="s">
        <v>214</v>
      </c>
    </row>
    <row r="80" spans="1:8" x14ac:dyDescent="0.2">
      <c r="A80" s="94">
        <v>2</v>
      </c>
      <c r="B80" s="95" t="s">
        <v>415</v>
      </c>
      <c r="C80" s="98">
        <v>2</v>
      </c>
      <c r="D80" s="97"/>
      <c r="E80" s="98">
        <v>13</v>
      </c>
      <c r="F80" s="99" t="s">
        <v>267</v>
      </c>
      <c r="G80" s="98" t="s">
        <v>216</v>
      </c>
    </row>
    <row r="81" spans="1:8" x14ac:dyDescent="0.2">
      <c r="A81" s="94">
        <v>3</v>
      </c>
      <c r="B81" s="95" t="s">
        <v>422</v>
      </c>
      <c r="C81" s="98">
        <v>1</v>
      </c>
      <c r="D81" s="98">
        <v>4</v>
      </c>
      <c r="E81" s="97"/>
      <c r="F81" s="99" t="s">
        <v>264</v>
      </c>
      <c r="G81" s="98" t="s">
        <v>218</v>
      </c>
    </row>
    <row r="82" spans="1:8" x14ac:dyDescent="0.2">
      <c r="A82" s="105"/>
      <c r="C82" s="106"/>
      <c r="D82" s="106"/>
      <c r="E82" s="108"/>
      <c r="F82" s="100"/>
      <c r="G82" s="327"/>
    </row>
    <row r="83" spans="1:8" x14ac:dyDescent="0.2">
      <c r="B83" s="109" t="s">
        <v>226</v>
      </c>
      <c r="C83" s="102" t="s">
        <v>228</v>
      </c>
    </row>
    <row r="84" spans="1:8" x14ac:dyDescent="0.2">
      <c r="B84" s="109" t="s">
        <v>229</v>
      </c>
      <c r="C84" s="102" t="s">
        <v>230</v>
      </c>
    </row>
    <row r="85" spans="1:8" x14ac:dyDescent="0.2">
      <c r="B85" s="109" t="s">
        <v>232</v>
      </c>
      <c r="C85" s="102" t="s">
        <v>210</v>
      </c>
    </row>
    <row r="86" spans="1:8" x14ac:dyDescent="0.2">
      <c r="B86" s="109"/>
      <c r="C86" s="102"/>
    </row>
    <row r="87" spans="1:8" ht="13.5" thickBot="1" x14ac:dyDescent="0.25">
      <c r="B87" s="109"/>
      <c r="C87" s="102"/>
      <c r="G87" s="103" t="s">
        <v>340</v>
      </c>
      <c r="H87" s="126"/>
    </row>
    <row r="88" spans="1:8" x14ac:dyDescent="0.2">
      <c r="B88" s="109"/>
      <c r="C88" s="102"/>
      <c r="G88" s="121" t="s">
        <v>304</v>
      </c>
      <c r="H88" s="103"/>
    </row>
    <row r="89" spans="1:8" x14ac:dyDescent="0.2">
      <c r="B89" s="109"/>
      <c r="C89" s="102"/>
      <c r="G89" s="103"/>
      <c r="H89" s="103"/>
    </row>
    <row r="90" spans="1:8" ht="13.5" thickBot="1" x14ac:dyDescent="0.25">
      <c r="B90" s="109"/>
      <c r="C90" s="102"/>
      <c r="G90" s="126" t="s">
        <v>415</v>
      </c>
      <c r="H90" s="126"/>
    </row>
    <row r="91" spans="1:8" x14ac:dyDescent="0.2">
      <c r="B91" s="109"/>
      <c r="C91" s="102"/>
      <c r="G91" s="105" t="s">
        <v>305</v>
      </c>
      <c r="H91" s="103"/>
    </row>
    <row r="92" spans="1:8" x14ac:dyDescent="0.2">
      <c r="B92" s="109"/>
      <c r="C92" s="102"/>
      <c r="G92" s="103"/>
      <c r="H92" s="103"/>
    </row>
    <row r="93" spans="1:8" ht="13.5" thickBot="1" x14ac:dyDescent="0.25">
      <c r="B93" s="109"/>
      <c r="C93" s="102"/>
      <c r="G93" s="126" t="s">
        <v>422</v>
      </c>
      <c r="H93" s="126"/>
    </row>
    <row r="94" spans="1:8" x14ac:dyDescent="0.2">
      <c r="G94" s="91" t="s">
        <v>306</v>
      </c>
    </row>
    <row r="95" spans="1:8" x14ac:dyDescent="0.2">
      <c r="F95" s="91"/>
    </row>
    <row r="96" spans="1:8" x14ac:dyDescent="0.2">
      <c r="A96" s="94">
        <v>1</v>
      </c>
      <c r="B96" s="419" t="s">
        <v>418</v>
      </c>
    </row>
    <row r="97" spans="1:2" x14ac:dyDescent="0.2">
      <c r="A97" s="94">
        <v>2</v>
      </c>
      <c r="B97" s="420" t="s">
        <v>421</v>
      </c>
    </row>
    <row r="98" spans="1:2" x14ac:dyDescent="0.2">
      <c r="A98" s="94">
        <v>3</v>
      </c>
      <c r="B98" s="421" t="s">
        <v>423</v>
      </c>
    </row>
    <row r="99" spans="1:2" x14ac:dyDescent="0.2">
      <c r="A99" s="94">
        <v>4</v>
      </c>
      <c r="B99" s="95" t="s">
        <v>260</v>
      </c>
    </row>
    <row r="100" spans="1:2" x14ac:dyDescent="0.2">
      <c r="A100" s="94">
        <v>5</v>
      </c>
      <c r="B100" s="95" t="s">
        <v>261</v>
      </c>
    </row>
    <row r="101" spans="1:2" x14ac:dyDescent="0.2">
      <c r="A101" s="94">
        <v>6</v>
      </c>
      <c r="B101" s="95" t="s">
        <v>348</v>
      </c>
    </row>
    <row r="102" spans="1:2" x14ac:dyDescent="0.2">
      <c r="A102" s="94">
        <v>7</v>
      </c>
      <c r="B102" s="95" t="s">
        <v>416</v>
      </c>
    </row>
    <row r="103" spans="1:2" x14ac:dyDescent="0.2">
      <c r="A103" s="94">
        <v>8</v>
      </c>
      <c r="B103" s="95" t="s">
        <v>420</v>
      </c>
    </row>
    <row r="104" spans="1:2" x14ac:dyDescent="0.2">
      <c r="A104" s="94">
        <v>9</v>
      </c>
      <c r="B104" s="95" t="s">
        <v>256</v>
      </c>
    </row>
    <row r="105" spans="1:2" x14ac:dyDescent="0.2">
      <c r="A105" s="94">
        <v>10</v>
      </c>
      <c r="B105" s="95" t="s">
        <v>417</v>
      </c>
    </row>
    <row r="106" spans="1:2" x14ac:dyDescent="0.2">
      <c r="A106" s="94">
        <v>11</v>
      </c>
      <c r="B106" s="95" t="s">
        <v>252</v>
      </c>
    </row>
    <row r="107" spans="1:2" x14ac:dyDescent="0.2">
      <c r="A107" s="94">
        <v>12</v>
      </c>
      <c r="B107" s="95" t="s">
        <v>414</v>
      </c>
    </row>
    <row r="108" spans="1:2" x14ac:dyDescent="0.2">
      <c r="A108" s="94">
        <v>13</v>
      </c>
      <c r="B108" s="95" t="s">
        <v>340</v>
      </c>
    </row>
    <row r="109" spans="1:2" x14ac:dyDescent="0.2">
      <c r="A109" s="94">
        <v>14</v>
      </c>
      <c r="B109" s="95" t="s">
        <v>415</v>
      </c>
    </row>
    <row r="110" spans="1:2" x14ac:dyDescent="0.2">
      <c r="A110" s="94">
        <v>15</v>
      </c>
      <c r="B110" s="95" t="s">
        <v>422</v>
      </c>
    </row>
  </sheetData>
  <hyperlinks>
    <hyperlink ref="F1" location="Kalender!G1" display="Kalender"/>
    <hyperlink ref="I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rowBreaks count="1" manualBreakCount="1">
    <brk id="6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4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3.42578125" style="92" customWidth="1"/>
    <col min="2" max="2" width="43.28515625" style="92" bestFit="1" customWidth="1"/>
    <col min="3" max="3" width="9.140625" style="92" customWidth="1"/>
    <col min="4" max="16384" width="9.140625" style="92"/>
  </cols>
  <sheetData>
    <row r="1" spans="1:9" x14ac:dyDescent="0.2">
      <c r="A1" s="91" t="str">
        <f>UPPER((Kalend!D25)&amp;" - "&amp;(Kalend!C25)&amp;" - "&amp;(Kalend!E25))</f>
        <v>12 - K-JÄRVE 12. MV (AHTMES) - TRIO</v>
      </c>
      <c r="C1" s="418" t="str">
        <f>HYPERLINK("#Kalend!I1","Kalender")</f>
        <v>Kalender</v>
      </c>
      <c r="D1" s="93"/>
      <c r="E1" s="418" t="str">
        <f>HYPERLINK("#Reit!I1","Reiting")</f>
        <v>Reiting</v>
      </c>
    </row>
    <row r="2" spans="1:9" x14ac:dyDescent="0.2">
      <c r="A2" s="93" t="str">
        <f>"Toimumisaeg: "&amp;(Kalend!A25)&amp;" kell "&amp;(Kalend!B25)</f>
        <v>Toimumisaeg: T, 20.08.2013 kell 11:00</v>
      </c>
    </row>
    <row r="3" spans="1:9" x14ac:dyDescent="0.2">
      <c r="A3" s="93" t="str">
        <f>"Toimumiskoht: "&amp;(Kalend!F25)</f>
        <v>Toimumiskoht: Ahtme Gümnaasiumi staadion</v>
      </c>
    </row>
    <row r="4" spans="1:9" x14ac:dyDescent="0.2">
      <c r="A4" s="93" t="str">
        <f>"Korraldaja: "&amp;(Kalend!G25)</f>
        <v>Korraldaja: K-Järve SHK, Ivar Viljaste</v>
      </c>
    </row>
    <row r="6" spans="1:9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>
        <v>4</v>
      </c>
      <c r="G6" s="96">
        <v>5</v>
      </c>
      <c r="H6" s="96" t="s">
        <v>208</v>
      </c>
      <c r="I6" s="96" t="s">
        <v>122</v>
      </c>
    </row>
    <row r="7" spans="1:9" x14ac:dyDescent="0.2">
      <c r="A7" s="94">
        <v>1</v>
      </c>
      <c r="B7" s="95" t="s">
        <v>425</v>
      </c>
      <c r="C7" s="97"/>
      <c r="D7" s="98">
        <v>13</v>
      </c>
      <c r="E7" s="98">
        <v>7</v>
      </c>
      <c r="F7" s="98">
        <v>13</v>
      </c>
      <c r="G7" s="98">
        <v>13</v>
      </c>
      <c r="H7" s="99" t="s">
        <v>419</v>
      </c>
      <c r="I7" s="98" t="s">
        <v>214</v>
      </c>
    </row>
    <row r="8" spans="1:9" x14ac:dyDescent="0.2">
      <c r="A8" s="94">
        <v>2</v>
      </c>
      <c r="B8" s="95" t="s">
        <v>426</v>
      </c>
      <c r="C8" s="98">
        <v>3</v>
      </c>
      <c r="D8" s="97"/>
      <c r="E8" s="98">
        <v>13</v>
      </c>
      <c r="F8" s="98">
        <v>0</v>
      </c>
      <c r="G8" s="98">
        <v>9</v>
      </c>
      <c r="H8" s="99" t="s">
        <v>230</v>
      </c>
      <c r="I8" s="98" t="s">
        <v>211</v>
      </c>
    </row>
    <row r="9" spans="1:9" x14ac:dyDescent="0.2">
      <c r="A9" s="94">
        <v>3</v>
      </c>
      <c r="B9" s="95" t="s">
        <v>427</v>
      </c>
      <c r="C9" s="98">
        <v>13</v>
      </c>
      <c r="D9" s="98">
        <v>6</v>
      </c>
      <c r="E9" s="97"/>
      <c r="F9" s="98">
        <v>5</v>
      </c>
      <c r="G9" s="98">
        <v>2</v>
      </c>
      <c r="H9" s="99" t="s">
        <v>230</v>
      </c>
      <c r="I9" s="98" t="s">
        <v>428</v>
      </c>
    </row>
    <row r="10" spans="1:9" x14ac:dyDescent="0.2">
      <c r="A10" s="94">
        <v>4</v>
      </c>
      <c r="B10" s="95" t="s">
        <v>328</v>
      </c>
      <c r="C10" s="98">
        <v>6</v>
      </c>
      <c r="D10" s="98">
        <v>13</v>
      </c>
      <c r="E10" s="98">
        <v>13</v>
      </c>
      <c r="F10" s="97"/>
      <c r="G10" s="98">
        <v>13</v>
      </c>
      <c r="H10" s="99" t="s">
        <v>419</v>
      </c>
      <c r="I10" s="98" t="s">
        <v>216</v>
      </c>
    </row>
    <row r="11" spans="1:9" x14ac:dyDescent="0.2">
      <c r="A11" s="94">
        <v>5</v>
      </c>
      <c r="B11" s="95" t="s">
        <v>429</v>
      </c>
      <c r="C11" s="98">
        <v>1</v>
      </c>
      <c r="D11" s="98">
        <v>13</v>
      </c>
      <c r="E11" s="98">
        <v>13</v>
      </c>
      <c r="F11" s="98">
        <v>6</v>
      </c>
      <c r="G11" s="97"/>
      <c r="H11" s="99" t="s">
        <v>430</v>
      </c>
      <c r="I11" s="98" t="s">
        <v>218</v>
      </c>
    </row>
    <row r="12" spans="1:9" x14ac:dyDescent="0.2">
      <c r="A12" s="105"/>
      <c r="B12" s="103"/>
      <c r="C12" s="103"/>
      <c r="D12" s="103"/>
      <c r="E12" s="103"/>
      <c r="F12" s="103"/>
      <c r="G12" s="108"/>
      <c r="H12" s="103"/>
      <c r="I12" s="103"/>
    </row>
    <row r="13" spans="1:9" x14ac:dyDescent="0.2">
      <c r="A13" s="105"/>
      <c r="B13" s="109" t="s">
        <v>226</v>
      </c>
      <c r="C13" s="100" t="s">
        <v>431</v>
      </c>
      <c r="D13" s="100" t="s">
        <v>231</v>
      </c>
      <c r="F13" s="103"/>
      <c r="G13" s="108"/>
      <c r="H13" s="103"/>
      <c r="I13" s="103"/>
    </row>
    <row r="14" spans="1:9" x14ac:dyDescent="0.2">
      <c r="A14" s="105"/>
      <c r="B14" s="109" t="s">
        <v>229</v>
      </c>
      <c r="C14" s="100" t="s">
        <v>230</v>
      </c>
      <c r="D14" s="100" t="s">
        <v>432</v>
      </c>
      <c r="F14" s="103"/>
      <c r="G14" s="108"/>
      <c r="H14" s="103"/>
      <c r="I14" s="103"/>
    </row>
    <row r="15" spans="1:9" x14ac:dyDescent="0.2">
      <c r="A15" s="105"/>
      <c r="B15" s="109" t="s">
        <v>232</v>
      </c>
      <c r="C15" s="100" t="s">
        <v>433</v>
      </c>
      <c r="D15" s="100" t="s">
        <v>233</v>
      </c>
      <c r="F15" s="103"/>
      <c r="G15" s="108"/>
      <c r="H15" s="103"/>
      <c r="I15" s="103"/>
    </row>
    <row r="16" spans="1:9" x14ac:dyDescent="0.2">
      <c r="A16" s="105"/>
      <c r="B16" s="109" t="s">
        <v>434</v>
      </c>
      <c r="C16" s="100" t="s">
        <v>213</v>
      </c>
      <c r="D16" s="100" t="s">
        <v>435</v>
      </c>
      <c r="F16" s="103"/>
      <c r="G16" s="108"/>
      <c r="H16" s="103"/>
      <c r="I16" s="103"/>
    </row>
    <row r="17" spans="1:9" x14ac:dyDescent="0.2">
      <c r="A17" s="105"/>
      <c r="B17" s="109" t="s">
        <v>436</v>
      </c>
      <c r="C17" s="100" t="s">
        <v>228</v>
      </c>
      <c r="D17" s="100" t="s">
        <v>227</v>
      </c>
      <c r="F17" s="103"/>
      <c r="G17" s="108"/>
      <c r="H17" s="103"/>
      <c r="I17" s="103"/>
    </row>
    <row r="18" spans="1:9" x14ac:dyDescent="0.2">
      <c r="G18" s="173"/>
    </row>
    <row r="19" spans="1:9" x14ac:dyDescent="0.2">
      <c r="A19" s="94" t="s">
        <v>219</v>
      </c>
      <c r="B19" s="94"/>
      <c r="C19" s="96">
        <v>1</v>
      </c>
      <c r="D19" s="96">
        <v>2</v>
      </c>
      <c r="E19" s="96">
        <v>3</v>
      </c>
      <c r="F19" s="96">
        <v>4</v>
      </c>
      <c r="G19" s="96" t="s">
        <v>208</v>
      </c>
      <c r="H19" s="96" t="s">
        <v>122</v>
      </c>
    </row>
    <row r="20" spans="1:9" x14ac:dyDescent="0.2">
      <c r="A20" s="94">
        <v>1</v>
      </c>
      <c r="B20" s="95" t="s">
        <v>220</v>
      </c>
      <c r="C20" s="97"/>
      <c r="D20" s="98">
        <v>13</v>
      </c>
      <c r="E20" s="98">
        <v>13</v>
      </c>
      <c r="F20" s="98">
        <v>7</v>
      </c>
      <c r="G20" s="99" t="s">
        <v>213</v>
      </c>
      <c r="H20" s="98" t="s">
        <v>216</v>
      </c>
    </row>
    <row r="21" spans="1:9" x14ac:dyDescent="0.2">
      <c r="A21" s="94">
        <v>2</v>
      </c>
      <c r="B21" s="95" t="s">
        <v>437</v>
      </c>
      <c r="C21" s="98">
        <v>4</v>
      </c>
      <c r="D21" s="97"/>
      <c r="E21" s="98">
        <v>13</v>
      </c>
      <c r="F21" s="98">
        <v>11</v>
      </c>
      <c r="G21" s="99" t="s">
        <v>210</v>
      </c>
      <c r="H21" s="98" t="s">
        <v>218</v>
      </c>
    </row>
    <row r="22" spans="1:9" x14ac:dyDescent="0.2">
      <c r="A22" s="94">
        <v>3</v>
      </c>
      <c r="B22" s="95" t="s">
        <v>225</v>
      </c>
      <c r="C22" s="98">
        <v>4</v>
      </c>
      <c r="D22" s="104">
        <v>7</v>
      </c>
      <c r="E22" s="97"/>
      <c r="F22" s="98">
        <v>5</v>
      </c>
      <c r="G22" s="99" t="s">
        <v>223</v>
      </c>
      <c r="H22" s="104" t="s">
        <v>211</v>
      </c>
    </row>
    <row r="23" spans="1:9" x14ac:dyDescent="0.2">
      <c r="A23" s="94">
        <v>4</v>
      </c>
      <c r="B23" s="95" t="s">
        <v>438</v>
      </c>
      <c r="C23" s="98">
        <v>13</v>
      </c>
      <c r="D23" s="98">
        <v>13</v>
      </c>
      <c r="E23" s="98">
        <v>13</v>
      </c>
      <c r="F23" s="97"/>
      <c r="G23" s="99" t="s">
        <v>221</v>
      </c>
      <c r="H23" s="98" t="s">
        <v>214</v>
      </c>
    </row>
    <row r="25" spans="1:9" x14ac:dyDescent="0.2">
      <c r="B25" s="109" t="s">
        <v>226</v>
      </c>
      <c r="C25" s="100" t="s">
        <v>227</v>
      </c>
      <c r="D25" s="100" t="s">
        <v>228</v>
      </c>
    </row>
    <row r="26" spans="1:9" x14ac:dyDescent="0.2">
      <c r="B26" s="109" t="s">
        <v>229</v>
      </c>
      <c r="C26" s="100" t="s">
        <v>230</v>
      </c>
      <c r="D26" s="100" t="s">
        <v>231</v>
      </c>
    </row>
    <row r="27" spans="1:9" x14ac:dyDescent="0.2">
      <c r="B27" s="109" t="s">
        <v>232</v>
      </c>
      <c r="C27" s="100" t="s">
        <v>210</v>
      </c>
      <c r="D27" s="100" t="s">
        <v>233</v>
      </c>
    </row>
    <row r="29" spans="1:9" x14ac:dyDescent="0.2">
      <c r="A29" s="110" t="s">
        <v>234</v>
      </c>
      <c r="B29" s="92" t="s">
        <v>425</v>
      </c>
      <c r="C29" s="111">
        <v>6</v>
      </c>
    </row>
    <row r="30" spans="1:9" x14ac:dyDescent="0.2">
      <c r="A30" s="112"/>
      <c r="B30" s="113"/>
      <c r="C30" s="114" t="s">
        <v>220</v>
      </c>
      <c r="D30" s="115"/>
      <c r="F30" s="111">
        <v>13</v>
      </c>
    </row>
    <row r="31" spans="1:9" x14ac:dyDescent="0.2">
      <c r="A31" s="112" t="s">
        <v>235</v>
      </c>
      <c r="B31" s="115" t="s">
        <v>220</v>
      </c>
      <c r="C31" s="116">
        <v>13</v>
      </c>
      <c r="E31" s="117"/>
    </row>
    <row r="32" spans="1:9" ht="13.5" thickBot="1" x14ac:dyDescent="0.25">
      <c r="A32" s="112"/>
      <c r="D32" s="103"/>
      <c r="E32" s="118"/>
      <c r="G32" s="92" t="s">
        <v>220</v>
      </c>
    </row>
    <row r="33" spans="1:8" x14ac:dyDescent="0.2">
      <c r="A33" s="112" t="s">
        <v>236</v>
      </c>
      <c r="B33" s="92" t="s">
        <v>438</v>
      </c>
      <c r="C33" s="119">
        <v>12</v>
      </c>
      <c r="E33" s="118"/>
      <c r="F33" s="120"/>
      <c r="G33" s="121" t="s">
        <v>237</v>
      </c>
      <c r="H33" s="122"/>
    </row>
    <row r="34" spans="1:8" x14ac:dyDescent="0.2">
      <c r="A34" s="112"/>
      <c r="B34" s="113"/>
      <c r="C34" s="123" t="s">
        <v>328</v>
      </c>
      <c r="E34" s="124"/>
      <c r="F34" s="119">
        <v>5</v>
      </c>
    </row>
    <row r="35" spans="1:8" ht="13.5" thickBot="1" x14ac:dyDescent="0.25">
      <c r="A35" s="112" t="s">
        <v>238</v>
      </c>
      <c r="B35" s="115" t="s">
        <v>328</v>
      </c>
      <c r="C35" s="125">
        <v>13</v>
      </c>
      <c r="D35" s="113"/>
      <c r="F35" s="103"/>
      <c r="G35" s="103" t="s">
        <v>328</v>
      </c>
      <c r="H35" s="126"/>
    </row>
    <row r="36" spans="1:8" x14ac:dyDescent="0.2">
      <c r="A36" s="91"/>
      <c r="F36" s="103"/>
      <c r="G36" s="121" t="s">
        <v>239</v>
      </c>
      <c r="H36" s="103"/>
    </row>
    <row r="37" spans="1:8" x14ac:dyDescent="0.2">
      <c r="A37" s="91"/>
      <c r="C37" s="92" t="s">
        <v>425</v>
      </c>
      <c r="F37" s="119">
        <v>5</v>
      </c>
      <c r="G37" s="103"/>
      <c r="H37" s="103"/>
    </row>
    <row r="38" spans="1:8" ht="13.5" thickBot="1" x14ac:dyDescent="0.25">
      <c r="A38" s="91"/>
      <c r="C38" s="113"/>
      <c r="D38" s="113"/>
      <c r="E38" s="117"/>
      <c r="F38" s="126"/>
      <c r="G38" s="126" t="s">
        <v>438</v>
      </c>
      <c r="H38" s="126"/>
    </row>
    <row r="39" spans="1:8" x14ac:dyDescent="0.2">
      <c r="A39" s="91"/>
      <c r="C39" s="115" t="s">
        <v>438</v>
      </c>
      <c r="D39" s="115"/>
      <c r="E39" s="124"/>
      <c r="F39" s="111">
        <v>13</v>
      </c>
      <c r="G39" s="105" t="s">
        <v>240</v>
      </c>
      <c r="H39" s="103"/>
    </row>
    <row r="40" spans="1:8" x14ac:dyDescent="0.2">
      <c r="A40" s="91"/>
      <c r="G40" s="103"/>
      <c r="H40" s="103"/>
    </row>
    <row r="41" spans="1:8" ht="13.5" thickBot="1" x14ac:dyDescent="0.25">
      <c r="A41" s="91"/>
      <c r="D41" s="103"/>
      <c r="E41" s="103"/>
      <c r="G41" s="126" t="s">
        <v>425</v>
      </c>
      <c r="H41" s="126"/>
    </row>
    <row r="42" spans="1:8" x14ac:dyDescent="0.2">
      <c r="A42" s="91"/>
      <c r="D42" s="103"/>
      <c r="E42" s="103"/>
      <c r="G42" s="91" t="s">
        <v>241</v>
      </c>
    </row>
    <row r="43" spans="1:8" x14ac:dyDescent="0.2">
      <c r="A43" s="110" t="s">
        <v>242</v>
      </c>
      <c r="B43" s="92" t="s">
        <v>429</v>
      </c>
      <c r="C43" s="111">
        <v>8</v>
      </c>
    </row>
    <row r="44" spans="1:8" x14ac:dyDescent="0.2">
      <c r="A44" s="112"/>
      <c r="B44" s="113"/>
      <c r="C44" s="114" t="s">
        <v>225</v>
      </c>
      <c r="D44" s="115"/>
      <c r="E44" s="115"/>
      <c r="F44" s="111">
        <v>13</v>
      </c>
    </row>
    <row r="45" spans="1:8" x14ac:dyDescent="0.2">
      <c r="A45" s="112" t="s">
        <v>243</v>
      </c>
      <c r="B45" s="115" t="s">
        <v>225</v>
      </c>
      <c r="C45" s="116">
        <v>13</v>
      </c>
      <c r="E45" s="118"/>
    </row>
    <row r="46" spans="1:8" ht="13.5" thickBot="1" x14ac:dyDescent="0.25">
      <c r="A46" s="112"/>
      <c r="C46" s="103"/>
      <c r="E46" s="118"/>
      <c r="G46" s="92" t="s">
        <v>225</v>
      </c>
    </row>
    <row r="47" spans="1:8" x14ac:dyDescent="0.2">
      <c r="A47" s="112" t="s">
        <v>244</v>
      </c>
      <c r="B47" s="92" t="s">
        <v>437</v>
      </c>
      <c r="C47" s="119">
        <v>7</v>
      </c>
      <c r="E47" s="118"/>
      <c r="F47" s="120"/>
      <c r="G47" s="121" t="s">
        <v>245</v>
      </c>
      <c r="H47" s="122"/>
    </row>
    <row r="48" spans="1:8" x14ac:dyDescent="0.2">
      <c r="A48" s="112"/>
      <c r="B48" s="113"/>
      <c r="C48" s="123" t="s">
        <v>426</v>
      </c>
      <c r="E48" s="124"/>
      <c r="F48" s="119">
        <v>10</v>
      </c>
    </row>
    <row r="49" spans="1:8" ht="13.5" thickBot="1" x14ac:dyDescent="0.25">
      <c r="A49" s="112" t="s">
        <v>246</v>
      </c>
      <c r="B49" s="115" t="s">
        <v>426</v>
      </c>
      <c r="C49" s="125">
        <v>13</v>
      </c>
      <c r="D49" s="113"/>
      <c r="F49" s="103"/>
      <c r="G49" s="103" t="s">
        <v>426</v>
      </c>
      <c r="H49" s="126"/>
    </row>
    <row r="50" spans="1:8" x14ac:dyDescent="0.2">
      <c r="F50" s="103"/>
      <c r="G50" s="121" t="s">
        <v>247</v>
      </c>
      <c r="H50" s="103"/>
    </row>
    <row r="51" spans="1:8" x14ac:dyDescent="0.2">
      <c r="C51" s="92" t="s">
        <v>429</v>
      </c>
      <c r="F51" s="119">
        <v>13</v>
      </c>
      <c r="G51" s="103"/>
      <c r="H51" s="103"/>
    </row>
    <row r="52" spans="1:8" ht="13.5" thickBot="1" x14ac:dyDescent="0.25">
      <c r="C52" s="113"/>
      <c r="D52" s="113"/>
      <c r="E52" s="117"/>
      <c r="F52" s="126"/>
      <c r="G52" s="126" t="s">
        <v>429</v>
      </c>
      <c r="H52" s="126"/>
    </row>
    <row r="53" spans="1:8" x14ac:dyDescent="0.2">
      <c r="C53" s="115" t="s">
        <v>437</v>
      </c>
      <c r="D53" s="115"/>
      <c r="E53" s="124"/>
      <c r="F53" s="111">
        <v>8</v>
      </c>
      <c r="G53" s="105" t="s">
        <v>248</v>
      </c>
      <c r="H53" s="103"/>
    </row>
    <row r="54" spans="1:8" x14ac:dyDescent="0.2">
      <c r="G54" s="103"/>
      <c r="H54" s="103"/>
    </row>
    <row r="55" spans="1:8" ht="13.5" thickBot="1" x14ac:dyDescent="0.25">
      <c r="D55" s="103"/>
      <c r="E55" s="103"/>
      <c r="G55" s="126" t="s">
        <v>437</v>
      </c>
      <c r="H55" s="126"/>
    </row>
    <row r="56" spans="1:8" x14ac:dyDescent="0.2">
      <c r="A56" s="94">
        <v>1</v>
      </c>
      <c r="B56" s="419" t="s">
        <v>220</v>
      </c>
      <c r="D56" s="103"/>
      <c r="E56" s="103"/>
      <c r="G56" s="91" t="s">
        <v>249</v>
      </c>
    </row>
    <row r="57" spans="1:8" x14ac:dyDescent="0.2">
      <c r="A57" s="94">
        <v>2</v>
      </c>
      <c r="B57" s="420" t="s">
        <v>328</v>
      </c>
      <c r="D57" s="103"/>
      <c r="E57" s="103"/>
      <c r="G57" s="91"/>
    </row>
    <row r="58" spans="1:8" ht="13.5" thickBot="1" x14ac:dyDescent="0.25">
      <c r="A58" s="94">
        <v>3</v>
      </c>
      <c r="B58" s="421" t="s">
        <v>438</v>
      </c>
      <c r="D58" s="103"/>
      <c r="E58" s="103"/>
      <c r="F58" s="91" t="s">
        <v>439</v>
      </c>
      <c r="G58" s="126" t="s">
        <v>427</v>
      </c>
      <c r="H58" s="126"/>
    </row>
    <row r="59" spans="1:8" x14ac:dyDescent="0.2">
      <c r="A59" s="94">
        <v>4</v>
      </c>
      <c r="B59" s="95" t="s">
        <v>425</v>
      </c>
      <c r="D59" s="103"/>
      <c r="E59" s="103"/>
      <c r="G59" s="91" t="s">
        <v>299</v>
      </c>
    </row>
    <row r="60" spans="1:8" x14ac:dyDescent="0.2">
      <c r="A60" s="94">
        <v>5</v>
      </c>
      <c r="B60" s="95" t="s">
        <v>225</v>
      </c>
    </row>
    <row r="61" spans="1:8" x14ac:dyDescent="0.2">
      <c r="A61" s="94">
        <v>6</v>
      </c>
      <c r="B61" s="95" t="s">
        <v>426</v>
      </c>
    </row>
    <row r="62" spans="1:8" x14ac:dyDescent="0.2">
      <c r="A62" s="94">
        <v>7</v>
      </c>
      <c r="B62" s="95" t="s">
        <v>429</v>
      </c>
    </row>
    <row r="63" spans="1:8" x14ac:dyDescent="0.2">
      <c r="A63" s="94">
        <v>8</v>
      </c>
      <c r="B63" s="95" t="s">
        <v>437</v>
      </c>
    </row>
    <row r="64" spans="1:8" x14ac:dyDescent="0.2">
      <c r="A64" s="94">
        <v>9</v>
      </c>
      <c r="B64" s="95" t="s">
        <v>427</v>
      </c>
    </row>
  </sheetData>
  <hyperlinks>
    <hyperlink ref="C1" location="Kalender!G1" display="Kalender"/>
    <hyperlink ref="E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2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77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L1" sqref="L1"/>
    </sheetView>
  </sheetViews>
  <sheetFormatPr defaultRowHeight="12.75" x14ac:dyDescent="0.2"/>
  <cols>
    <col min="1" max="1" width="3.42578125" style="92" customWidth="1"/>
    <col min="2" max="2" width="15.7109375" style="92" bestFit="1" customWidth="1"/>
    <col min="3" max="10" width="6.7109375" style="92" customWidth="1"/>
    <col min="11" max="16" width="5.7109375" style="92" customWidth="1"/>
    <col min="17" max="16384" width="9.140625" style="92"/>
  </cols>
  <sheetData>
    <row r="1" spans="1:10" x14ac:dyDescent="0.2">
      <c r="A1" s="91" t="str">
        <f>UPPER((Kalend!D28)&amp;" - "&amp;(Kalend!C28)&amp;" - "&amp;(Kalend!E28))</f>
        <v>13 - JÕHVI 13. MV - ÜKSIK</v>
      </c>
      <c r="H1" s="418" t="str">
        <f>HYPERLINK("#Kalend!I1","Kalender")</f>
        <v>Kalender</v>
      </c>
      <c r="I1" s="93"/>
      <c r="J1" s="418" t="str">
        <f>HYPERLINK("#Reit!I1","Reiting")</f>
        <v>Reiting</v>
      </c>
    </row>
    <row r="2" spans="1:10" x14ac:dyDescent="0.2">
      <c r="A2" s="93" t="str">
        <f>"Toimumisaeg: "&amp;(Kalend!A28)&amp;" kell "&amp;(Kalend!B28)</f>
        <v>Toimumisaeg: P, 08.09.2013 kell 10:00</v>
      </c>
    </row>
    <row r="3" spans="1:10" x14ac:dyDescent="0.2">
      <c r="A3" s="93" t="str">
        <f>"Toimumiskoht: "&amp;(Kalend!F28)</f>
        <v>Toimumiskoht: Jõhvi, Neptun</v>
      </c>
    </row>
    <row r="4" spans="1:10" x14ac:dyDescent="0.2">
      <c r="A4" s="93" t="str">
        <f>"Korraldaja: "&amp;(Kalend!G28)</f>
        <v>Korraldaja: LTK Üks-Teist, Tõnu Kapper</v>
      </c>
    </row>
    <row r="6" spans="1:10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>
        <v>4</v>
      </c>
      <c r="G6" s="96">
        <v>5</v>
      </c>
      <c r="H6" s="96">
        <v>6</v>
      </c>
      <c r="I6" s="96" t="s">
        <v>208</v>
      </c>
      <c r="J6" s="96" t="s">
        <v>122</v>
      </c>
    </row>
    <row r="7" spans="1:10" x14ac:dyDescent="0.2">
      <c r="A7" s="94">
        <v>1</v>
      </c>
      <c r="B7" s="68" t="s">
        <v>127</v>
      </c>
      <c r="C7" s="97"/>
      <c r="D7" s="98">
        <v>13</v>
      </c>
      <c r="E7" s="98">
        <v>13</v>
      </c>
      <c r="F7" s="98">
        <v>13</v>
      </c>
      <c r="G7" s="98">
        <v>13</v>
      </c>
      <c r="H7" s="98"/>
      <c r="I7" s="99" t="s">
        <v>440</v>
      </c>
      <c r="J7" s="98" t="s">
        <v>214</v>
      </c>
    </row>
    <row r="8" spans="1:10" x14ac:dyDescent="0.2">
      <c r="A8" s="94">
        <v>2</v>
      </c>
      <c r="B8" s="68" t="s">
        <v>135</v>
      </c>
      <c r="C8" s="98">
        <v>8</v>
      </c>
      <c r="D8" s="97"/>
      <c r="E8" s="98">
        <v>5</v>
      </c>
      <c r="F8" s="98">
        <v>13</v>
      </c>
      <c r="G8" s="98">
        <v>6</v>
      </c>
      <c r="H8" s="98"/>
      <c r="I8" s="99" t="s">
        <v>230</v>
      </c>
      <c r="J8" s="98" t="s">
        <v>218</v>
      </c>
    </row>
    <row r="9" spans="1:10" x14ac:dyDescent="0.2">
      <c r="A9" s="94">
        <v>3</v>
      </c>
      <c r="B9" s="68" t="s">
        <v>144</v>
      </c>
      <c r="C9" s="98">
        <v>8</v>
      </c>
      <c r="D9" s="98">
        <v>13</v>
      </c>
      <c r="E9" s="97"/>
      <c r="F9" s="98">
        <v>13</v>
      </c>
      <c r="G9" s="98">
        <v>13</v>
      </c>
      <c r="H9" s="98"/>
      <c r="I9" s="99" t="s">
        <v>419</v>
      </c>
      <c r="J9" s="98" t="s">
        <v>216</v>
      </c>
    </row>
    <row r="10" spans="1:10" x14ac:dyDescent="0.2">
      <c r="A10" s="94">
        <v>4</v>
      </c>
      <c r="B10" s="68" t="s">
        <v>141</v>
      </c>
      <c r="C10" s="98">
        <v>4</v>
      </c>
      <c r="D10" s="98">
        <v>5</v>
      </c>
      <c r="E10" s="98">
        <v>6</v>
      </c>
      <c r="F10" s="97"/>
      <c r="G10" s="98">
        <v>13</v>
      </c>
      <c r="H10" s="98"/>
      <c r="I10" s="99" t="s">
        <v>230</v>
      </c>
      <c r="J10" s="98" t="s">
        <v>211</v>
      </c>
    </row>
    <row r="11" spans="1:10" x14ac:dyDescent="0.2">
      <c r="A11" s="94">
        <v>5</v>
      </c>
      <c r="B11" s="68" t="s">
        <v>140</v>
      </c>
      <c r="C11" s="98">
        <v>9</v>
      </c>
      <c r="D11" s="98">
        <v>13</v>
      </c>
      <c r="E11" s="98">
        <v>12</v>
      </c>
      <c r="F11" s="98">
        <v>5</v>
      </c>
      <c r="G11" s="97"/>
      <c r="H11" s="128"/>
      <c r="I11" s="99" t="s">
        <v>230</v>
      </c>
      <c r="J11" s="98" t="s">
        <v>428</v>
      </c>
    </row>
    <row r="12" spans="1:10" x14ac:dyDescent="0.2">
      <c r="A12" s="94">
        <v>6</v>
      </c>
      <c r="B12" s="95" t="s">
        <v>301</v>
      </c>
      <c r="C12" s="98"/>
      <c r="D12" s="98"/>
      <c r="E12" s="98"/>
      <c r="F12" s="98"/>
      <c r="G12" s="128"/>
      <c r="H12" s="97"/>
      <c r="I12" s="99"/>
      <c r="J12" s="98"/>
    </row>
    <row r="13" spans="1:10" x14ac:dyDescent="0.2">
      <c r="A13" s="105"/>
      <c r="B13" s="103"/>
      <c r="C13" s="106"/>
      <c r="D13" s="106"/>
      <c r="E13" s="106"/>
      <c r="F13" s="106"/>
      <c r="G13" s="108"/>
      <c r="H13" s="108"/>
      <c r="I13" s="100"/>
      <c r="J13" s="106"/>
    </row>
    <row r="14" spans="1:10" x14ac:dyDescent="0.2">
      <c r="A14" s="94" t="s">
        <v>219</v>
      </c>
      <c r="B14" s="94"/>
      <c r="C14" s="96">
        <v>1</v>
      </c>
      <c r="D14" s="96">
        <v>2</v>
      </c>
      <c r="E14" s="96">
        <v>3</v>
      </c>
      <c r="F14" s="96">
        <v>4</v>
      </c>
      <c r="G14" s="96">
        <v>5</v>
      </c>
      <c r="H14" s="96">
        <v>6</v>
      </c>
      <c r="I14" s="96" t="s">
        <v>208</v>
      </c>
      <c r="J14" s="96" t="s">
        <v>122</v>
      </c>
    </row>
    <row r="15" spans="1:10" x14ac:dyDescent="0.2">
      <c r="A15" s="94">
        <v>1</v>
      </c>
      <c r="B15" s="68" t="s">
        <v>133</v>
      </c>
      <c r="C15" s="97"/>
      <c r="D15" s="98">
        <v>13</v>
      </c>
      <c r="E15" s="98">
        <v>11</v>
      </c>
      <c r="F15" s="98">
        <v>13</v>
      </c>
      <c r="G15" s="98">
        <v>13</v>
      </c>
      <c r="H15" s="98">
        <v>13</v>
      </c>
      <c r="I15" s="99" t="s">
        <v>441</v>
      </c>
      <c r="J15" s="98" t="s">
        <v>218</v>
      </c>
    </row>
    <row r="16" spans="1:10" x14ac:dyDescent="0.2">
      <c r="A16" s="94">
        <v>2</v>
      </c>
      <c r="B16" s="68" t="s">
        <v>132</v>
      </c>
      <c r="C16" s="98">
        <v>9</v>
      </c>
      <c r="D16" s="97"/>
      <c r="E16" s="98">
        <v>5</v>
      </c>
      <c r="F16" s="98">
        <v>10</v>
      </c>
      <c r="G16" s="98">
        <v>13</v>
      </c>
      <c r="H16" s="98">
        <v>10</v>
      </c>
      <c r="I16" s="99" t="s">
        <v>227</v>
      </c>
      <c r="J16" s="98" t="s">
        <v>211</v>
      </c>
    </row>
    <row r="17" spans="1:10" x14ac:dyDescent="0.2">
      <c r="A17" s="94">
        <v>3</v>
      </c>
      <c r="B17" s="77" t="s">
        <v>148</v>
      </c>
      <c r="C17" s="98">
        <v>13</v>
      </c>
      <c r="D17" s="98">
        <v>13</v>
      </c>
      <c r="E17" s="97"/>
      <c r="F17" s="98">
        <v>12</v>
      </c>
      <c r="G17" s="98">
        <v>13</v>
      </c>
      <c r="H17" s="98">
        <v>13</v>
      </c>
      <c r="I17" s="99" t="s">
        <v>441</v>
      </c>
      <c r="J17" s="98" t="s">
        <v>214</v>
      </c>
    </row>
    <row r="18" spans="1:10" x14ac:dyDescent="0.2">
      <c r="A18" s="94">
        <v>4</v>
      </c>
      <c r="B18" s="68" t="s">
        <v>137</v>
      </c>
      <c r="C18" s="98">
        <v>12</v>
      </c>
      <c r="D18" s="98">
        <v>13</v>
      </c>
      <c r="E18" s="98">
        <v>13</v>
      </c>
      <c r="F18" s="97"/>
      <c r="G18" s="98">
        <v>13</v>
      </c>
      <c r="H18" s="98">
        <v>13</v>
      </c>
      <c r="I18" s="99" t="s">
        <v>441</v>
      </c>
      <c r="J18" s="98" t="s">
        <v>216</v>
      </c>
    </row>
    <row r="19" spans="1:10" x14ac:dyDescent="0.2">
      <c r="A19" s="94">
        <v>5</v>
      </c>
      <c r="B19" s="68" t="s">
        <v>139</v>
      </c>
      <c r="C19" s="98">
        <v>8</v>
      </c>
      <c r="D19" s="98">
        <v>5</v>
      </c>
      <c r="E19" s="98">
        <v>5</v>
      </c>
      <c r="F19" s="98">
        <v>5</v>
      </c>
      <c r="G19" s="97"/>
      <c r="H19" s="128">
        <v>13</v>
      </c>
      <c r="I19" s="99" t="s">
        <v>227</v>
      </c>
      <c r="J19" s="98" t="s">
        <v>428</v>
      </c>
    </row>
    <row r="20" spans="1:10" x14ac:dyDescent="0.2">
      <c r="A20" s="94">
        <v>6</v>
      </c>
      <c r="B20" s="68" t="s">
        <v>161</v>
      </c>
      <c r="C20" s="98">
        <v>4</v>
      </c>
      <c r="D20" s="98">
        <v>13</v>
      </c>
      <c r="E20" s="98">
        <v>9</v>
      </c>
      <c r="F20" s="98">
        <v>6</v>
      </c>
      <c r="G20" s="128">
        <v>8</v>
      </c>
      <c r="H20" s="97"/>
      <c r="I20" s="99" t="s">
        <v>227</v>
      </c>
      <c r="J20" s="98" t="s">
        <v>442</v>
      </c>
    </row>
    <row r="21" spans="1:10" x14ac:dyDescent="0.2">
      <c r="A21" s="105"/>
      <c r="B21" s="103"/>
      <c r="C21" s="106"/>
      <c r="D21" s="106"/>
      <c r="E21" s="106"/>
      <c r="F21" s="106"/>
      <c r="G21" s="108"/>
      <c r="H21" s="108"/>
      <c r="I21" s="100"/>
      <c r="J21" s="106"/>
    </row>
    <row r="22" spans="1:10" x14ac:dyDescent="0.2">
      <c r="A22" s="94" t="s">
        <v>258</v>
      </c>
      <c r="B22" s="94"/>
      <c r="C22" s="96">
        <v>1</v>
      </c>
      <c r="D22" s="96">
        <v>2</v>
      </c>
      <c r="E22" s="96">
        <v>3</v>
      </c>
      <c r="F22" s="96">
        <v>4</v>
      </c>
      <c r="G22" s="96">
        <v>5</v>
      </c>
      <c r="H22" s="96">
        <v>6</v>
      </c>
      <c r="I22" s="96" t="s">
        <v>208</v>
      </c>
      <c r="J22" s="96" t="s">
        <v>122</v>
      </c>
    </row>
    <row r="23" spans="1:10" x14ac:dyDescent="0.2">
      <c r="A23" s="94">
        <v>1</v>
      </c>
      <c r="B23" s="68" t="s">
        <v>130</v>
      </c>
      <c r="C23" s="97"/>
      <c r="D23" s="98">
        <v>2</v>
      </c>
      <c r="E23" s="98">
        <v>10</v>
      </c>
      <c r="F23" s="98">
        <v>10</v>
      </c>
      <c r="G23" s="98">
        <v>11</v>
      </c>
      <c r="H23" s="98">
        <v>5</v>
      </c>
      <c r="I23" s="99" t="s">
        <v>443</v>
      </c>
      <c r="J23" s="98" t="s">
        <v>442</v>
      </c>
    </row>
    <row r="24" spans="1:10" x14ac:dyDescent="0.2">
      <c r="A24" s="94">
        <v>2</v>
      </c>
      <c r="B24" s="68" t="s">
        <v>136</v>
      </c>
      <c r="C24" s="98">
        <v>13</v>
      </c>
      <c r="D24" s="97"/>
      <c r="E24" s="98">
        <v>12</v>
      </c>
      <c r="F24" s="98">
        <v>5</v>
      </c>
      <c r="G24" s="98">
        <v>13</v>
      </c>
      <c r="H24" s="98">
        <v>11</v>
      </c>
      <c r="I24" s="99" t="s">
        <v>228</v>
      </c>
      <c r="J24" s="98" t="s">
        <v>428</v>
      </c>
    </row>
    <row r="25" spans="1:10" x14ac:dyDescent="0.2">
      <c r="A25" s="94">
        <v>3</v>
      </c>
      <c r="B25" s="68" t="s">
        <v>146</v>
      </c>
      <c r="C25" s="98">
        <v>13</v>
      </c>
      <c r="D25" s="98">
        <v>13</v>
      </c>
      <c r="E25" s="97"/>
      <c r="F25" s="98">
        <v>13</v>
      </c>
      <c r="G25" s="98">
        <v>11</v>
      </c>
      <c r="H25" s="98">
        <v>13</v>
      </c>
      <c r="I25" s="99" t="s">
        <v>441</v>
      </c>
      <c r="J25" s="98" t="s">
        <v>214</v>
      </c>
    </row>
    <row r="26" spans="1:10" x14ac:dyDescent="0.2">
      <c r="A26" s="94">
        <v>4</v>
      </c>
      <c r="B26" s="68" t="s">
        <v>151</v>
      </c>
      <c r="C26" s="98">
        <v>13</v>
      </c>
      <c r="D26" s="98">
        <v>13</v>
      </c>
      <c r="E26" s="98">
        <v>12</v>
      </c>
      <c r="F26" s="97"/>
      <c r="G26" s="98">
        <v>12</v>
      </c>
      <c r="H26" s="98">
        <v>13</v>
      </c>
      <c r="I26" s="99" t="s">
        <v>444</v>
      </c>
      <c r="J26" s="98" t="s">
        <v>216</v>
      </c>
    </row>
    <row r="27" spans="1:10" x14ac:dyDescent="0.2">
      <c r="A27" s="94">
        <v>5</v>
      </c>
      <c r="B27" s="68" t="s">
        <v>149</v>
      </c>
      <c r="C27" s="98">
        <v>13</v>
      </c>
      <c r="D27" s="98">
        <v>11</v>
      </c>
      <c r="E27" s="98">
        <v>13</v>
      </c>
      <c r="F27" s="98">
        <v>13</v>
      </c>
      <c r="G27" s="97"/>
      <c r="H27" s="128">
        <v>7</v>
      </c>
      <c r="I27" s="99" t="s">
        <v>444</v>
      </c>
      <c r="J27" s="98" t="s">
        <v>211</v>
      </c>
    </row>
    <row r="28" spans="1:10" x14ac:dyDescent="0.2">
      <c r="A28" s="94">
        <v>6</v>
      </c>
      <c r="B28" s="68" t="s">
        <v>159</v>
      </c>
      <c r="C28" s="98">
        <v>13</v>
      </c>
      <c r="D28" s="98">
        <v>13</v>
      </c>
      <c r="E28" s="98">
        <v>7</v>
      </c>
      <c r="F28" s="98">
        <v>7</v>
      </c>
      <c r="G28" s="128">
        <v>13</v>
      </c>
      <c r="H28" s="97"/>
      <c r="I28" s="99" t="s">
        <v>444</v>
      </c>
      <c r="J28" s="98" t="s">
        <v>218</v>
      </c>
    </row>
    <row r="29" spans="1:10" x14ac:dyDescent="0.2">
      <c r="A29" s="103"/>
      <c r="B29" s="103"/>
      <c r="C29" s="106"/>
      <c r="D29" s="106"/>
      <c r="E29" s="106"/>
      <c r="F29" s="106"/>
      <c r="G29" s="108"/>
      <c r="H29" s="108"/>
      <c r="I29" s="100"/>
      <c r="J29" s="106"/>
    </row>
    <row r="30" spans="1:10" x14ac:dyDescent="0.2">
      <c r="A30" s="94" t="s">
        <v>351</v>
      </c>
      <c r="B30" s="94"/>
      <c r="C30" s="96">
        <v>1</v>
      </c>
      <c r="D30" s="96">
        <v>2</v>
      </c>
      <c r="E30" s="96">
        <v>3</v>
      </c>
      <c r="F30" s="96">
        <v>4</v>
      </c>
      <c r="G30" s="96">
        <v>5</v>
      </c>
      <c r="H30" s="96">
        <v>6</v>
      </c>
      <c r="I30" s="96" t="s">
        <v>208</v>
      </c>
      <c r="J30" s="96" t="s">
        <v>122</v>
      </c>
    </row>
    <row r="31" spans="1:10" x14ac:dyDescent="0.2">
      <c r="A31" s="94">
        <v>1</v>
      </c>
      <c r="B31" s="68" t="s">
        <v>129</v>
      </c>
      <c r="C31" s="97"/>
      <c r="D31" s="98">
        <v>9</v>
      </c>
      <c r="E31" s="98">
        <v>13</v>
      </c>
      <c r="F31" s="98">
        <v>13</v>
      </c>
      <c r="G31" s="98">
        <v>13</v>
      </c>
      <c r="H31" s="98">
        <v>13</v>
      </c>
      <c r="I31" s="99" t="s">
        <v>441</v>
      </c>
      <c r="J31" s="98" t="s">
        <v>216</v>
      </c>
    </row>
    <row r="32" spans="1:10" x14ac:dyDescent="0.2">
      <c r="A32" s="94">
        <v>2</v>
      </c>
      <c r="B32" s="68" t="s">
        <v>134</v>
      </c>
      <c r="C32" s="98">
        <v>13</v>
      </c>
      <c r="D32" s="97"/>
      <c r="E32" s="98">
        <v>13</v>
      </c>
      <c r="F32" s="98">
        <v>13</v>
      </c>
      <c r="G32" s="98">
        <v>13</v>
      </c>
      <c r="H32" s="98">
        <v>13</v>
      </c>
      <c r="I32" s="99" t="s">
        <v>445</v>
      </c>
      <c r="J32" s="98" t="s">
        <v>214</v>
      </c>
    </row>
    <row r="33" spans="1:10" x14ac:dyDescent="0.2">
      <c r="A33" s="94">
        <v>3</v>
      </c>
      <c r="B33" s="68" t="s">
        <v>143</v>
      </c>
      <c r="C33" s="98">
        <v>12</v>
      </c>
      <c r="D33" s="98">
        <v>4</v>
      </c>
      <c r="E33" s="97"/>
      <c r="F33" s="98">
        <v>9</v>
      </c>
      <c r="G33" s="98">
        <v>13</v>
      </c>
      <c r="H33" s="98">
        <v>13</v>
      </c>
      <c r="I33" s="99" t="s">
        <v>228</v>
      </c>
      <c r="J33" s="98" t="s">
        <v>211</v>
      </c>
    </row>
    <row r="34" spans="1:10" x14ac:dyDescent="0.2">
      <c r="A34" s="94">
        <v>4</v>
      </c>
      <c r="B34" s="68" t="s">
        <v>152</v>
      </c>
      <c r="C34" s="98">
        <v>3</v>
      </c>
      <c r="D34" s="98">
        <v>6</v>
      </c>
      <c r="E34" s="98">
        <v>13</v>
      </c>
      <c r="F34" s="97"/>
      <c r="G34" s="98">
        <v>12</v>
      </c>
      <c r="H34" s="98">
        <v>13</v>
      </c>
      <c r="I34" s="99" t="s">
        <v>228</v>
      </c>
      <c r="J34" s="98" t="s">
        <v>218</v>
      </c>
    </row>
    <row r="35" spans="1:10" x14ac:dyDescent="0.2">
      <c r="A35" s="94">
        <v>5</v>
      </c>
      <c r="B35" s="68" t="s">
        <v>157</v>
      </c>
      <c r="C35" s="98">
        <v>12</v>
      </c>
      <c r="D35" s="98">
        <v>5</v>
      </c>
      <c r="E35" s="98">
        <v>9</v>
      </c>
      <c r="F35" s="98">
        <v>13</v>
      </c>
      <c r="G35" s="97"/>
      <c r="H35" s="128">
        <v>13</v>
      </c>
      <c r="I35" s="99" t="s">
        <v>228</v>
      </c>
      <c r="J35" s="98" t="s">
        <v>428</v>
      </c>
    </row>
    <row r="36" spans="1:10" x14ac:dyDescent="0.2">
      <c r="A36" s="94">
        <v>6</v>
      </c>
      <c r="B36" s="68" t="s">
        <v>186</v>
      </c>
      <c r="C36" s="98">
        <v>7</v>
      </c>
      <c r="D36" s="98">
        <v>8</v>
      </c>
      <c r="E36" s="98">
        <v>4</v>
      </c>
      <c r="F36" s="98">
        <v>8</v>
      </c>
      <c r="G36" s="128">
        <v>10</v>
      </c>
      <c r="H36" s="97"/>
      <c r="I36" s="99" t="s">
        <v>443</v>
      </c>
      <c r="J36" s="98" t="s">
        <v>442</v>
      </c>
    </row>
    <row r="37" spans="1:10" x14ac:dyDescent="0.2">
      <c r="A37" s="103"/>
      <c r="B37" s="103"/>
      <c r="C37" s="106"/>
      <c r="D37" s="106"/>
      <c r="E37" s="106"/>
      <c r="F37" s="106"/>
      <c r="G37" s="108"/>
      <c r="H37" s="108"/>
      <c r="I37" s="100"/>
      <c r="J37" s="106"/>
    </row>
    <row r="38" spans="1:10" x14ac:dyDescent="0.2">
      <c r="A38" s="105"/>
      <c r="B38" s="109" t="s">
        <v>226</v>
      </c>
      <c r="C38" s="100" t="s">
        <v>431</v>
      </c>
      <c r="D38" s="100" t="s">
        <v>231</v>
      </c>
      <c r="E38" s="100" t="s">
        <v>446</v>
      </c>
      <c r="G38" s="108"/>
      <c r="H38" s="108"/>
      <c r="I38" s="103"/>
      <c r="J38" s="103"/>
    </row>
    <row r="39" spans="1:10" x14ac:dyDescent="0.2">
      <c r="A39" s="105"/>
      <c r="B39" s="109" t="s">
        <v>229</v>
      </c>
      <c r="C39" s="100" t="s">
        <v>227</v>
      </c>
      <c r="D39" s="100" t="s">
        <v>447</v>
      </c>
      <c r="E39" s="100" t="s">
        <v>435</v>
      </c>
      <c r="G39" s="108"/>
      <c r="H39" s="108"/>
      <c r="I39" s="103"/>
      <c r="J39" s="103"/>
    </row>
    <row r="40" spans="1:10" x14ac:dyDescent="0.2">
      <c r="A40" s="105"/>
      <c r="B40" s="109" t="s">
        <v>232</v>
      </c>
      <c r="C40" s="100" t="s">
        <v>230</v>
      </c>
      <c r="D40" s="100" t="s">
        <v>433</v>
      </c>
      <c r="E40" s="100" t="s">
        <v>448</v>
      </c>
      <c r="G40" s="108"/>
      <c r="H40" s="108"/>
      <c r="I40" s="103"/>
      <c r="J40" s="103"/>
    </row>
    <row r="41" spans="1:10" x14ac:dyDescent="0.2">
      <c r="A41" s="105"/>
      <c r="B41" s="109" t="s">
        <v>434</v>
      </c>
      <c r="C41" s="100" t="s">
        <v>449</v>
      </c>
      <c r="D41" s="100" t="s">
        <v>228</v>
      </c>
      <c r="E41" s="100" t="s">
        <v>432</v>
      </c>
      <c r="G41" s="108"/>
      <c r="H41" s="108"/>
      <c r="I41" s="103"/>
      <c r="J41" s="103"/>
    </row>
    <row r="42" spans="1:10" x14ac:dyDescent="0.2">
      <c r="A42" s="105"/>
      <c r="B42" s="109" t="s">
        <v>436</v>
      </c>
      <c r="C42" s="100" t="s">
        <v>210</v>
      </c>
      <c r="D42" s="100" t="s">
        <v>233</v>
      </c>
      <c r="E42" s="100" t="s">
        <v>450</v>
      </c>
      <c r="G42" s="108"/>
      <c r="H42" s="108"/>
      <c r="I42" s="103"/>
      <c r="J42" s="103"/>
    </row>
    <row r="44" spans="1:10" x14ac:dyDescent="0.2">
      <c r="A44" s="135" t="s">
        <v>354</v>
      </c>
    </row>
    <row r="45" spans="1:10" x14ac:dyDescent="0.2">
      <c r="A45" s="135"/>
    </row>
    <row r="46" spans="1:10" x14ac:dyDescent="0.2">
      <c r="A46" s="91" t="s">
        <v>234</v>
      </c>
      <c r="B46" s="92" t="s">
        <v>127</v>
      </c>
      <c r="C46" s="111">
        <v>9</v>
      </c>
    </row>
    <row r="47" spans="1:10" x14ac:dyDescent="0.2">
      <c r="B47" s="113"/>
      <c r="C47" s="114" t="s">
        <v>129</v>
      </c>
      <c r="D47" s="115"/>
      <c r="F47" s="111">
        <v>13</v>
      </c>
    </row>
    <row r="48" spans="1:10" x14ac:dyDescent="0.2">
      <c r="A48" s="91" t="s">
        <v>295</v>
      </c>
      <c r="B48" s="115" t="s">
        <v>129</v>
      </c>
      <c r="C48" s="116">
        <v>13</v>
      </c>
      <c r="E48" s="117"/>
    </row>
    <row r="49" spans="1:11" x14ac:dyDescent="0.2">
      <c r="D49" s="103"/>
      <c r="E49" s="118"/>
      <c r="F49" s="92" t="s">
        <v>129</v>
      </c>
      <c r="I49" s="111">
        <v>13</v>
      </c>
    </row>
    <row r="50" spans="1:11" x14ac:dyDescent="0.2">
      <c r="A50" s="91" t="s">
        <v>236</v>
      </c>
      <c r="B50" s="92" t="s">
        <v>148</v>
      </c>
      <c r="C50" s="119">
        <v>11</v>
      </c>
      <c r="E50" s="118"/>
      <c r="F50" s="113"/>
      <c r="G50" s="113"/>
      <c r="H50" s="117"/>
    </row>
    <row r="51" spans="1:11" x14ac:dyDescent="0.2">
      <c r="B51" s="113"/>
      <c r="C51" s="123" t="s">
        <v>151</v>
      </c>
      <c r="E51" s="124"/>
      <c r="F51" s="119">
        <v>7</v>
      </c>
      <c r="G51" s="103"/>
      <c r="H51" s="118"/>
    </row>
    <row r="52" spans="1:11" x14ac:dyDescent="0.2">
      <c r="A52" s="91" t="s">
        <v>285</v>
      </c>
      <c r="B52" s="115" t="s">
        <v>151</v>
      </c>
      <c r="C52" s="125">
        <v>13</v>
      </c>
      <c r="D52" s="113"/>
      <c r="F52" s="103"/>
      <c r="G52" s="103"/>
      <c r="H52" s="118"/>
    </row>
    <row r="53" spans="1:11" ht="13.5" thickBot="1" x14ac:dyDescent="0.25">
      <c r="F53" s="103"/>
      <c r="G53" s="103"/>
      <c r="H53" s="118"/>
      <c r="J53" s="92" t="s">
        <v>129</v>
      </c>
    </row>
    <row r="54" spans="1:11" x14ac:dyDescent="0.2">
      <c r="A54" s="91" t="s">
        <v>294</v>
      </c>
      <c r="B54" s="92" t="s">
        <v>146</v>
      </c>
      <c r="C54" s="111">
        <v>6</v>
      </c>
      <c r="F54" s="103"/>
      <c r="G54" s="103"/>
      <c r="H54" s="118"/>
      <c r="I54" s="120"/>
      <c r="J54" s="121" t="s">
        <v>237</v>
      </c>
      <c r="K54" s="122"/>
    </row>
    <row r="55" spans="1:11" x14ac:dyDescent="0.2">
      <c r="B55" s="113"/>
      <c r="C55" s="114" t="s">
        <v>137</v>
      </c>
      <c r="D55" s="115"/>
      <c r="F55" s="119"/>
      <c r="G55" s="103"/>
      <c r="H55" s="118"/>
    </row>
    <row r="56" spans="1:11" ht="13.5" thickBot="1" x14ac:dyDescent="0.25">
      <c r="A56" s="91" t="s">
        <v>235</v>
      </c>
      <c r="B56" s="115" t="s">
        <v>137</v>
      </c>
      <c r="C56" s="116">
        <v>13</v>
      </c>
      <c r="E56" s="117"/>
      <c r="F56" s="103"/>
      <c r="G56" s="103"/>
      <c r="H56" s="118"/>
      <c r="J56" s="126" t="s">
        <v>137</v>
      </c>
      <c r="K56" s="126"/>
    </row>
    <row r="57" spans="1:11" x14ac:dyDescent="0.2">
      <c r="D57" s="103"/>
      <c r="E57" s="118"/>
      <c r="F57" s="115" t="s">
        <v>137</v>
      </c>
      <c r="G57" s="115"/>
      <c r="H57" s="124"/>
      <c r="I57" s="111">
        <v>11</v>
      </c>
      <c r="J57" s="121" t="s">
        <v>239</v>
      </c>
    </row>
    <row r="58" spans="1:11" x14ac:dyDescent="0.2">
      <c r="A58" s="91" t="s">
        <v>284</v>
      </c>
      <c r="B58" s="92" t="s">
        <v>134</v>
      </c>
      <c r="C58" s="119">
        <v>10</v>
      </c>
      <c r="E58" s="118"/>
    </row>
    <row r="59" spans="1:11" x14ac:dyDescent="0.2">
      <c r="B59" s="113"/>
      <c r="C59" s="123" t="s">
        <v>144</v>
      </c>
      <c r="E59" s="124"/>
      <c r="F59" s="111"/>
    </row>
    <row r="60" spans="1:11" x14ac:dyDescent="0.2">
      <c r="A60" s="91" t="s">
        <v>238</v>
      </c>
      <c r="B60" s="115" t="s">
        <v>144</v>
      </c>
      <c r="C60" s="125">
        <v>13</v>
      </c>
      <c r="D60" s="113"/>
    </row>
    <row r="61" spans="1:11" x14ac:dyDescent="0.2">
      <c r="F61" s="92" t="s">
        <v>151</v>
      </c>
      <c r="I61" s="119">
        <v>4</v>
      </c>
      <c r="J61" s="103"/>
      <c r="K61" s="103"/>
    </row>
    <row r="62" spans="1:11" ht="13.5" thickBot="1" x14ac:dyDescent="0.25">
      <c r="F62" s="113"/>
      <c r="G62" s="113"/>
      <c r="H62" s="117"/>
      <c r="I62" s="126"/>
      <c r="J62" s="126" t="s">
        <v>144</v>
      </c>
      <c r="K62" s="126"/>
    </row>
    <row r="63" spans="1:11" x14ac:dyDescent="0.2">
      <c r="F63" s="115" t="s">
        <v>144</v>
      </c>
      <c r="G63" s="115"/>
      <c r="H63" s="124"/>
      <c r="I63" s="111">
        <v>13</v>
      </c>
      <c r="J63" s="105" t="s">
        <v>240</v>
      </c>
      <c r="K63" s="103"/>
    </row>
    <row r="64" spans="1:11" x14ac:dyDescent="0.2">
      <c r="J64" s="103"/>
      <c r="K64" s="103"/>
    </row>
    <row r="65" spans="3:11" ht="13.5" thickBot="1" x14ac:dyDescent="0.25">
      <c r="G65" s="103"/>
      <c r="H65" s="103"/>
      <c r="J65" s="126" t="s">
        <v>151</v>
      </c>
      <c r="K65" s="126"/>
    </row>
    <row r="66" spans="3:11" x14ac:dyDescent="0.2">
      <c r="G66" s="103"/>
      <c r="H66" s="103"/>
      <c r="J66" s="91" t="s">
        <v>241</v>
      </c>
    </row>
    <row r="67" spans="3:11" x14ac:dyDescent="0.2">
      <c r="C67" s="92" t="s">
        <v>127</v>
      </c>
      <c r="F67" s="111">
        <v>13</v>
      </c>
    </row>
    <row r="68" spans="3:11" x14ac:dyDescent="0.2">
      <c r="C68" s="113"/>
      <c r="D68" s="113"/>
      <c r="E68" s="117"/>
      <c r="F68" s="114" t="s">
        <v>127</v>
      </c>
      <c r="G68" s="115"/>
      <c r="H68" s="115"/>
      <c r="I68" s="111">
        <v>13</v>
      </c>
    </row>
    <row r="69" spans="3:11" x14ac:dyDescent="0.2">
      <c r="C69" s="115" t="s">
        <v>148</v>
      </c>
      <c r="D69" s="115"/>
      <c r="E69" s="124"/>
      <c r="F69" s="116">
        <v>4</v>
      </c>
      <c r="H69" s="118"/>
    </row>
    <row r="70" spans="3:11" ht="13.5" thickBot="1" x14ac:dyDescent="0.25">
      <c r="F70" s="103"/>
      <c r="H70" s="118"/>
      <c r="J70" s="92" t="s">
        <v>127</v>
      </c>
    </row>
    <row r="71" spans="3:11" x14ac:dyDescent="0.2">
      <c r="C71" s="92" t="s">
        <v>146</v>
      </c>
      <c r="F71" s="119"/>
      <c r="H71" s="118"/>
      <c r="I71" s="120"/>
      <c r="J71" s="121" t="s">
        <v>245</v>
      </c>
      <c r="K71" s="122"/>
    </row>
    <row r="72" spans="3:11" x14ac:dyDescent="0.2">
      <c r="C72" s="113"/>
      <c r="D72" s="113"/>
      <c r="E72" s="117"/>
      <c r="F72" s="123" t="s">
        <v>134</v>
      </c>
      <c r="H72" s="124"/>
      <c r="I72" s="119">
        <v>6</v>
      </c>
    </row>
    <row r="73" spans="3:11" ht="13.5" thickBot="1" x14ac:dyDescent="0.25">
      <c r="C73" s="115" t="s">
        <v>134</v>
      </c>
      <c r="D73" s="115"/>
      <c r="E73" s="124"/>
      <c r="F73" s="125"/>
      <c r="G73" s="113"/>
      <c r="I73" s="103"/>
      <c r="J73" s="103" t="s">
        <v>134</v>
      </c>
      <c r="K73" s="126"/>
    </row>
    <row r="74" spans="3:11" x14ac:dyDescent="0.2">
      <c r="I74" s="103"/>
      <c r="J74" s="121" t="s">
        <v>247</v>
      </c>
      <c r="K74" s="103"/>
    </row>
    <row r="75" spans="3:11" x14ac:dyDescent="0.2">
      <c r="F75" s="92" t="s">
        <v>148</v>
      </c>
      <c r="I75" s="119"/>
      <c r="J75" s="103"/>
      <c r="K75" s="103"/>
    </row>
    <row r="76" spans="3:11" ht="13.5" thickBot="1" x14ac:dyDescent="0.25">
      <c r="F76" s="113"/>
      <c r="G76" s="113"/>
      <c r="H76" s="117"/>
      <c r="I76" s="126"/>
      <c r="J76" s="126" t="s">
        <v>146</v>
      </c>
      <c r="K76" s="126"/>
    </row>
    <row r="77" spans="3:11" x14ac:dyDescent="0.2">
      <c r="F77" s="115" t="s">
        <v>146</v>
      </c>
      <c r="G77" s="115"/>
      <c r="H77" s="124"/>
      <c r="I77" s="111"/>
      <c r="J77" s="105" t="s">
        <v>248</v>
      </c>
      <c r="K77" s="103"/>
    </row>
    <row r="78" spans="3:11" x14ac:dyDescent="0.2">
      <c r="J78" s="103"/>
      <c r="K78" s="103"/>
    </row>
    <row r="79" spans="3:11" ht="13.5" thickBot="1" x14ac:dyDescent="0.25">
      <c r="G79" s="103"/>
      <c r="H79" s="103"/>
      <c r="J79" s="126" t="s">
        <v>148</v>
      </c>
      <c r="K79" s="126"/>
    </row>
    <row r="80" spans="3:11" x14ac:dyDescent="0.2">
      <c r="G80" s="103"/>
      <c r="H80" s="103"/>
      <c r="J80" s="91" t="s">
        <v>249</v>
      </c>
    </row>
    <row r="81" spans="1:11" x14ac:dyDescent="0.2">
      <c r="G81" s="103"/>
      <c r="H81" s="103"/>
      <c r="J81" s="91"/>
    </row>
    <row r="82" spans="1:11" x14ac:dyDescent="0.2">
      <c r="A82" s="135" t="s">
        <v>298</v>
      </c>
    </row>
    <row r="83" spans="1:11" x14ac:dyDescent="0.2">
      <c r="A83" s="135"/>
    </row>
    <row r="84" spans="1:11" x14ac:dyDescent="0.2">
      <c r="A84" s="91" t="s">
        <v>242</v>
      </c>
      <c r="B84" s="92" t="s">
        <v>135</v>
      </c>
      <c r="C84" s="111">
        <v>13</v>
      </c>
    </row>
    <row r="85" spans="1:11" x14ac:dyDescent="0.2">
      <c r="B85" s="113"/>
      <c r="C85" s="114" t="s">
        <v>135</v>
      </c>
      <c r="D85" s="115"/>
      <c r="F85" s="111">
        <v>11</v>
      </c>
    </row>
    <row r="86" spans="1:11" x14ac:dyDescent="0.2">
      <c r="A86" s="91" t="s">
        <v>355</v>
      </c>
      <c r="B86" s="115" t="s">
        <v>143</v>
      </c>
      <c r="C86" s="116">
        <v>3</v>
      </c>
      <c r="E86" s="117"/>
    </row>
    <row r="87" spans="1:11" x14ac:dyDescent="0.2">
      <c r="D87" s="103"/>
      <c r="E87" s="118"/>
      <c r="F87" s="92" t="s">
        <v>149</v>
      </c>
      <c r="I87" s="111">
        <v>10</v>
      </c>
    </row>
    <row r="88" spans="1:11" x14ac:dyDescent="0.2">
      <c r="A88" s="91" t="s">
        <v>244</v>
      </c>
      <c r="B88" s="92" t="s">
        <v>133</v>
      </c>
      <c r="C88" s="119">
        <v>11</v>
      </c>
      <c r="E88" s="118"/>
      <c r="F88" s="113"/>
      <c r="G88" s="113"/>
      <c r="H88" s="117"/>
    </row>
    <row r="89" spans="1:11" x14ac:dyDescent="0.2">
      <c r="B89" s="113"/>
      <c r="C89" s="123" t="s">
        <v>149</v>
      </c>
      <c r="E89" s="124"/>
      <c r="F89" s="119">
        <v>13</v>
      </c>
      <c r="G89" s="103"/>
      <c r="H89" s="118"/>
    </row>
    <row r="90" spans="1:11" x14ac:dyDescent="0.2">
      <c r="A90" s="91" t="s">
        <v>356</v>
      </c>
      <c r="B90" s="115" t="s">
        <v>149</v>
      </c>
      <c r="C90" s="125">
        <v>13</v>
      </c>
      <c r="D90" s="113"/>
      <c r="F90" s="103"/>
      <c r="G90" s="103"/>
      <c r="H90" s="118"/>
    </row>
    <row r="91" spans="1:11" ht="13.5" thickBot="1" x14ac:dyDescent="0.25">
      <c r="F91" s="103"/>
      <c r="G91" s="103"/>
      <c r="H91" s="118"/>
      <c r="J91" s="92" t="s">
        <v>132</v>
      </c>
    </row>
    <row r="92" spans="1:11" x14ac:dyDescent="0.2">
      <c r="A92" s="91" t="s">
        <v>312</v>
      </c>
      <c r="B92" s="92" t="s">
        <v>159</v>
      </c>
      <c r="C92" s="111">
        <v>3</v>
      </c>
      <c r="F92" s="103"/>
      <c r="G92" s="103"/>
      <c r="H92" s="118"/>
      <c r="I92" s="120"/>
      <c r="J92" s="121" t="s">
        <v>299</v>
      </c>
      <c r="K92" s="122"/>
    </row>
    <row r="93" spans="1:11" x14ac:dyDescent="0.2">
      <c r="B93" s="113"/>
      <c r="C93" s="114" t="s">
        <v>132</v>
      </c>
      <c r="D93" s="115"/>
      <c r="F93" s="119">
        <v>13</v>
      </c>
      <c r="G93" s="103"/>
      <c r="H93" s="118"/>
    </row>
    <row r="94" spans="1:11" ht="13.5" thickBot="1" x14ac:dyDescent="0.25">
      <c r="A94" s="91" t="s">
        <v>243</v>
      </c>
      <c r="B94" s="115" t="s">
        <v>132</v>
      </c>
      <c r="C94" s="116">
        <v>13</v>
      </c>
      <c r="E94" s="117"/>
      <c r="F94" s="103"/>
      <c r="G94" s="103"/>
      <c r="H94" s="118"/>
      <c r="J94" s="126" t="s">
        <v>149</v>
      </c>
      <c r="K94" s="126"/>
    </row>
    <row r="95" spans="1:11" x14ac:dyDescent="0.2">
      <c r="D95" s="103"/>
      <c r="E95" s="118"/>
      <c r="F95" s="115" t="s">
        <v>132</v>
      </c>
      <c r="G95" s="115"/>
      <c r="H95" s="124"/>
      <c r="I95" s="111">
        <v>13</v>
      </c>
      <c r="J95" s="121" t="s">
        <v>300</v>
      </c>
    </row>
    <row r="96" spans="1:11" x14ac:dyDescent="0.2">
      <c r="A96" s="91" t="s">
        <v>311</v>
      </c>
      <c r="B96" s="92" t="s">
        <v>152</v>
      </c>
      <c r="C96" s="119">
        <v>3</v>
      </c>
      <c r="E96" s="118"/>
    </row>
    <row r="97" spans="1:11" x14ac:dyDescent="0.2">
      <c r="B97" s="113"/>
      <c r="C97" s="123" t="s">
        <v>141</v>
      </c>
      <c r="E97" s="124"/>
      <c r="F97" s="111">
        <v>5</v>
      </c>
    </row>
    <row r="98" spans="1:11" x14ac:dyDescent="0.2">
      <c r="A98" s="91" t="s">
        <v>246</v>
      </c>
      <c r="B98" s="115" t="s">
        <v>141</v>
      </c>
      <c r="C98" s="125">
        <v>13</v>
      </c>
      <c r="D98" s="113"/>
    </row>
    <row r="99" spans="1:11" x14ac:dyDescent="0.2">
      <c r="F99" s="92" t="s">
        <v>135</v>
      </c>
      <c r="I99" s="119">
        <v>10</v>
      </c>
      <c r="J99" s="103"/>
      <c r="K99" s="103"/>
    </row>
    <row r="100" spans="1:11" ht="13.5" thickBot="1" x14ac:dyDescent="0.25">
      <c r="F100" s="113"/>
      <c r="G100" s="113"/>
      <c r="H100" s="117"/>
      <c r="I100" s="126"/>
      <c r="J100" s="126" t="s">
        <v>141</v>
      </c>
      <c r="K100" s="126"/>
    </row>
    <row r="101" spans="1:11" x14ac:dyDescent="0.2">
      <c r="F101" s="115" t="s">
        <v>141</v>
      </c>
      <c r="G101" s="115"/>
      <c r="H101" s="124"/>
      <c r="I101" s="111">
        <v>13</v>
      </c>
      <c r="J101" s="105" t="s">
        <v>302</v>
      </c>
      <c r="K101" s="103"/>
    </row>
    <row r="102" spans="1:11" x14ac:dyDescent="0.2">
      <c r="J102" s="103"/>
      <c r="K102" s="103"/>
    </row>
    <row r="103" spans="1:11" ht="13.5" thickBot="1" x14ac:dyDescent="0.25">
      <c r="G103" s="103"/>
      <c r="H103" s="103"/>
      <c r="J103" s="126" t="s">
        <v>135</v>
      </c>
      <c r="K103" s="126"/>
    </row>
    <row r="104" spans="1:11" x14ac:dyDescent="0.2">
      <c r="G104" s="103"/>
      <c r="H104" s="103"/>
      <c r="J104" s="91" t="s">
        <v>303</v>
      </c>
    </row>
    <row r="105" spans="1:11" x14ac:dyDescent="0.2">
      <c r="C105" s="92" t="s">
        <v>143</v>
      </c>
      <c r="F105" s="111">
        <v>11</v>
      </c>
    </row>
    <row r="106" spans="1:11" x14ac:dyDescent="0.2">
      <c r="C106" s="113"/>
      <c r="D106" s="113"/>
      <c r="E106" s="117"/>
      <c r="F106" s="114" t="s">
        <v>133</v>
      </c>
      <c r="G106" s="115"/>
      <c r="H106" s="115"/>
      <c r="I106" s="111">
        <v>13</v>
      </c>
    </row>
    <row r="107" spans="1:11" x14ac:dyDescent="0.2">
      <c r="C107" s="115" t="s">
        <v>133</v>
      </c>
      <c r="D107" s="115"/>
      <c r="E107" s="124"/>
      <c r="F107" s="116">
        <v>13</v>
      </c>
      <c r="H107" s="118"/>
    </row>
    <row r="108" spans="1:11" ht="13.5" thickBot="1" x14ac:dyDescent="0.25">
      <c r="F108" s="103"/>
      <c r="H108" s="118"/>
      <c r="J108" s="92" t="s">
        <v>133</v>
      </c>
    </row>
    <row r="109" spans="1:11" x14ac:dyDescent="0.2">
      <c r="C109" s="92" t="s">
        <v>159</v>
      </c>
      <c r="F109" s="119"/>
      <c r="H109" s="118"/>
      <c r="I109" s="120"/>
      <c r="J109" s="121" t="s">
        <v>304</v>
      </c>
      <c r="K109" s="122"/>
    </row>
    <row r="110" spans="1:11" x14ac:dyDescent="0.2">
      <c r="C110" s="113"/>
      <c r="D110" s="113"/>
      <c r="E110" s="117"/>
      <c r="F110" s="123" t="s">
        <v>159</v>
      </c>
      <c r="H110" s="124"/>
      <c r="I110" s="119">
        <v>11</v>
      </c>
    </row>
    <row r="111" spans="1:11" ht="13.5" thickBot="1" x14ac:dyDescent="0.25">
      <c r="C111" s="115" t="s">
        <v>152</v>
      </c>
      <c r="D111" s="115"/>
      <c r="E111" s="124"/>
      <c r="F111" s="125"/>
      <c r="G111" s="113"/>
      <c r="I111" s="103"/>
      <c r="J111" s="103" t="s">
        <v>159</v>
      </c>
      <c r="K111" s="126"/>
    </row>
    <row r="112" spans="1:11" x14ac:dyDescent="0.2">
      <c r="I112" s="103"/>
      <c r="J112" s="121" t="s">
        <v>305</v>
      </c>
      <c r="K112" s="103"/>
    </row>
    <row r="113" spans="1:11" x14ac:dyDescent="0.2">
      <c r="F113" s="92" t="s">
        <v>143</v>
      </c>
      <c r="I113" s="119"/>
      <c r="J113" s="103"/>
      <c r="K113" s="103"/>
    </row>
    <row r="114" spans="1:11" ht="13.5" thickBot="1" x14ac:dyDescent="0.25">
      <c r="F114" s="113"/>
      <c r="G114" s="113"/>
      <c r="H114" s="117"/>
      <c r="I114" s="126"/>
      <c r="J114" s="126" t="s">
        <v>143</v>
      </c>
      <c r="K114" s="126"/>
    </row>
    <row r="115" spans="1:11" x14ac:dyDescent="0.2">
      <c r="F115" s="115" t="s">
        <v>152</v>
      </c>
      <c r="G115" s="115"/>
      <c r="H115" s="124"/>
      <c r="I115" s="111"/>
      <c r="J115" s="105" t="s">
        <v>306</v>
      </c>
      <c r="K115" s="103"/>
    </row>
    <row r="116" spans="1:11" x14ac:dyDescent="0.2">
      <c r="J116" s="103"/>
      <c r="K116" s="103"/>
    </row>
    <row r="117" spans="1:11" ht="13.5" thickBot="1" x14ac:dyDescent="0.25">
      <c r="G117" s="103"/>
      <c r="H117" s="103"/>
      <c r="J117" s="126" t="s">
        <v>152</v>
      </c>
      <c r="K117" s="126"/>
    </row>
    <row r="118" spans="1:11" x14ac:dyDescent="0.2">
      <c r="G118" s="103"/>
      <c r="H118" s="103"/>
      <c r="J118" s="91" t="s">
        <v>307</v>
      </c>
    </row>
    <row r="119" spans="1:11" x14ac:dyDescent="0.2">
      <c r="G119" s="103"/>
      <c r="H119" s="103"/>
      <c r="J119" s="91"/>
    </row>
    <row r="120" spans="1:11" x14ac:dyDescent="0.2">
      <c r="A120" s="135" t="s">
        <v>451</v>
      </c>
    </row>
    <row r="121" spans="1:11" x14ac:dyDescent="0.2">
      <c r="A121" s="135"/>
    </row>
    <row r="122" spans="1:11" x14ac:dyDescent="0.2">
      <c r="A122" s="91" t="s">
        <v>439</v>
      </c>
      <c r="B122" s="92" t="s">
        <v>140</v>
      </c>
      <c r="C122" s="111">
        <v>13</v>
      </c>
    </row>
    <row r="123" spans="1:11" x14ac:dyDescent="0.2">
      <c r="B123" s="113"/>
      <c r="C123" s="114" t="s">
        <v>140</v>
      </c>
      <c r="D123" s="115"/>
      <c r="F123" s="111">
        <v>13</v>
      </c>
    </row>
    <row r="124" spans="1:11" x14ac:dyDescent="0.2">
      <c r="A124" s="91" t="s">
        <v>452</v>
      </c>
      <c r="B124" s="115" t="s">
        <v>186</v>
      </c>
      <c r="C124" s="116">
        <v>4</v>
      </c>
      <c r="E124" s="117"/>
    </row>
    <row r="125" spans="1:11" x14ac:dyDescent="0.2">
      <c r="D125" s="103"/>
      <c r="E125" s="118"/>
      <c r="F125" s="92" t="s">
        <v>140</v>
      </c>
      <c r="I125" s="111">
        <v>13</v>
      </c>
    </row>
    <row r="126" spans="1:11" x14ac:dyDescent="0.2">
      <c r="A126" s="91" t="s">
        <v>453</v>
      </c>
      <c r="B126" s="92" t="s">
        <v>139</v>
      </c>
      <c r="C126" s="119">
        <v>13</v>
      </c>
      <c r="E126" s="118"/>
      <c r="F126" s="113"/>
      <c r="G126" s="113"/>
      <c r="H126" s="117"/>
    </row>
    <row r="127" spans="1:11" x14ac:dyDescent="0.2">
      <c r="B127" s="113"/>
      <c r="C127" s="123" t="s">
        <v>139</v>
      </c>
      <c r="E127" s="124"/>
      <c r="F127" s="119">
        <v>8</v>
      </c>
      <c r="G127" s="103"/>
      <c r="H127" s="118"/>
    </row>
    <row r="128" spans="1:11" x14ac:dyDescent="0.2">
      <c r="A128" s="91" t="s">
        <v>454</v>
      </c>
      <c r="B128" s="115" t="s">
        <v>130</v>
      </c>
      <c r="C128" s="125">
        <v>12</v>
      </c>
      <c r="D128" s="113"/>
      <c r="F128" s="103"/>
      <c r="G128" s="103"/>
      <c r="H128" s="118"/>
    </row>
    <row r="129" spans="1:11" ht="13.5" thickBot="1" x14ac:dyDescent="0.25">
      <c r="F129" s="103"/>
      <c r="G129" s="103"/>
      <c r="H129" s="118"/>
      <c r="J129" s="92" t="s">
        <v>140</v>
      </c>
    </row>
    <row r="130" spans="1:11" x14ac:dyDescent="0.2">
      <c r="A130" s="91" t="s">
        <v>455</v>
      </c>
      <c r="B130" s="92" t="s">
        <v>136</v>
      </c>
      <c r="C130" s="111">
        <v>13</v>
      </c>
      <c r="F130" s="103"/>
      <c r="G130" s="103"/>
      <c r="H130" s="118"/>
      <c r="I130" s="120"/>
      <c r="J130" s="121" t="s">
        <v>313</v>
      </c>
      <c r="K130" s="122"/>
    </row>
    <row r="131" spans="1:11" x14ac:dyDescent="0.2">
      <c r="B131" s="113"/>
      <c r="C131" s="114" t="s">
        <v>136</v>
      </c>
      <c r="D131" s="115"/>
      <c r="F131" s="119">
        <v>13</v>
      </c>
      <c r="G131" s="103"/>
      <c r="H131" s="118"/>
    </row>
    <row r="132" spans="1:11" ht="13.5" thickBot="1" x14ac:dyDescent="0.25">
      <c r="A132" s="91" t="s">
        <v>456</v>
      </c>
      <c r="B132" s="115" t="s">
        <v>161</v>
      </c>
      <c r="C132" s="116">
        <v>5</v>
      </c>
      <c r="E132" s="117"/>
      <c r="F132" s="103"/>
      <c r="G132" s="103"/>
      <c r="H132" s="118"/>
      <c r="J132" s="126" t="s">
        <v>136</v>
      </c>
      <c r="K132" s="126"/>
    </row>
    <row r="133" spans="1:11" x14ac:dyDescent="0.2">
      <c r="D133" s="103"/>
      <c r="E133" s="118"/>
      <c r="F133" s="115" t="s">
        <v>136</v>
      </c>
      <c r="G133" s="115"/>
      <c r="H133" s="124"/>
      <c r="I133" s="111">
        <v>12</v>
      </c>
      <c r="J133" s="121" t="s">
        <v>316</v>
      </c>
    </row>
    <row r="134" spans="1:11" x14ac:dyDescent="0.2">
      <c r="A134" s="91" t="s">
        <v>457</v>
      </c>
      <c r="B134" s="92" t="s">
        <v>157</v>
      </c>
      <c r="C134" s="119"/>
      <c r="E134" s="118"/>
    </row>
    <row r="135" spans="1:11" x14ac:dyDescent="0.2">
      <c r="B135" s="113"/>
      <c r="C135" s="123" t="s">
        <v>157</v>
      </c>
      <c r="E135" s="124"/>
      <c r="F135" s="111" t="s">
        <v>301</v>
      </c>
    </row>
    <row r="136" spans="1:11" x14ac:dyDescent="0.2">
      <c r="A136" s="91" t="s">
        <v>458</v>
      </c>
      <c r="B136" s="115" t="s">
        <v>301</v>
      </c>
      <c r="C136" s="125"/>
      <c r="D136" s="113"/>
    </row>
    <row r="137" spans="1:11" x14ac:dyDescent="0.2">
      <c r="F137" s="92" t="s">
        <v>139</v>
      </c>
      <c r="I137" s="119">
        <v>13</v>
      </c>
      <c r="J137" s="103"/>
      <c r="K137" s="103"/>
    </row>
    <row r="138" spans="1:11" ht="13.5" thickBot="1" x14ac:dyDescent="0.25">
      <c r="F138" s="113"/>
      <c r="G138" s="113"/>
      <c r="H138" s="117"/>
      <c r="I138" s="126"/>
      <c r="J138" s="126" t="s">
        <v>139</v>
      </c>
      <c r="K138" s="126"/>
    </row>
    <row r="139" spans="1:11" x14ac:dyDescent="0.2">
      <c r="F139" s="115" t="s">
        <v>157</v>
      </c>
      <c r="G139" s="115"/>
      <c r="H139" s="124"/>
      <c r="I139" s="111" t="s">
        <v>301</v>
      </c>
      <c r="J139" s="105" t="s">
        <v>317</v>
      </c>
      <c r="K139" s="103"/>
    </row>
    <row r="140" spans="1:11" x14ac:dyDescent="0.2">
      <c r="J140" s="103"/>
      <c r="K140" s="103"/>
    </row>
    <row r="141" spans="1:11" ht="13.5" thickBot="1" x14ac:dyDescent="0.25">
      <c r="G141" s="103"/>
      <c r="H141" s="103"/>
      <c r="J141" s="126" t="s">
        <v>157</v>
      </c>
      <c r="K141" s="126"/>
    </row>
    <row r="142" spans="1:11" x14ac:dyDescent="0.2">
      <c r="G142" s="103"/>
      <c r="H142" s="103"/>
      <c r="J142" s="91" t="s">
        <v>318</v>
      </c>
    </row>
    <row r="143" spans="1:11" x14ac:dyDescent="0.2">
      <c r="C143" s="92" t="s">
        <v>186</v>
      </c>
      <c r="F143" s="111">
        <v>13</v>
      </c>
    </row>
    <row r="144" spans="1:11" x14ac:dyDescent="0.2">
      <c r="C144" s="113"/>
      <c r="D144" s="113"/>
      <c r="E144" s="117"/>
      <c r="F144" s="114" t="s">
        <v>186</v>
      </c>
      <c r="G144" s="115"/>
      <c r="H144" s="115"/>
      <c r="I144" s="111"/>
    </row>
    <row r="145" spans="1:11" x14ac:dyDescent="0.2">
      <c r="C145" s="115" t="s">
        <v>130</v>
      </c>
      <c r="D145" s="115"/>
      <c r="E145" s="124"/>
      <c r="F145" s="116">
        <v>12</v>
      </c>
      <c r="H145" s="118"/>
    </row>
    <row r="146" spans="1:11" ht="13.5" thickBot="1" x14ac:dyDescent="0.25">
      <c r="F146" s="103"/>
      <c r="H146" s="118"/>
      <c r="J146" s="92" t="s">
        <v>161</v>
      </c>
    </row>
    <row r="147" spans="1:11" x14ac:dyDescent="0.2">
      <c r="C147" s="92" t="s">
        <v>161</v>
      </c>
      <c r="F147" s="119"/>
      <c r="H147" s="118"/>
      <c r="I147" s="120"/>
      <c r="J147" s="121" t="s">
        <v>319</v>
      </c>
      <c r="K147" s="122"/>
    </row>
    <row r="148" spans="1:11" x14ac:dyDescent="0.2">
      <c r="C148" s="113"/>
      <c r="D148" s="113"/>
      <c r="E148" s="117"/>
      <c r="F148" s="123" t="s">
        <v>161</v>
      </c>
      <c r="H148" s="124"/>
      <c r="I148" s="119"/>
    </row>
    <row r="149" spans="1:11" ht="13.5" thickBot="1" x14ac:dyDescent="0.25">
      <c r="C149" s="115" t="s">
        <v>301</v>
      </c>
      <c r="D149" s="115"/>
      <c r="E149" s="124"/>
      <c r="F149" s="125"/>
      <c r="G149" s="113"/>
      <c r="I149" s="103"/>
      <c r="J149" s="103" t="s">
        <v>186</v>
      </c>
      <c r="K149" s="126"/>
    </row>
    <row r="150" spans="1:11" x14ac:dyDescent="0.2">
      <c r="I150" s="103"/>
      <c r="J150" s="121" t="s">
        <v>368</v>
      </c>
      <c r="K150" s="103"/>
    </row>
    <row r="151" spans="1:11" x14ac:dyDescent="0.2">
      <c r="F151" s="92" t="s">
        <v>130</v>
      </c>
      <c r="I151" s="119"/>
      <c r="J151" s="103"/>
      <c r="K151" s="103"/>
    </row>
    <row r="152" spans="1:11" ht="13.5" thickBot="1" x14ac:dyDescent="0.25">
      <c r="F152" s="113"/>
      <c r="G152" s="113"/>
      <c r="H152" s="117"/>
      <c r="I152" s="126"/>
      <c r="J152" s="126" t="s">
        <v>130</v>
      </c>
      <c r="K152" s="126"/>
    </row>
    <row r="153" spans="1:11" x14ac:dyDescent="0.2">
      <c r="F153" s="115" t="s">
        <v>301</v>
      </c>
      <c r="G153" s="115"/>
      <c r="H153" s="124"/>
      <c r="I153" s="111"/>
      <c r="J153" s="105" t="s">
        <v>369</v>
      </c>
      <c r="K153" s="103"/>
    </row>
    <row r="154" spans="1:11" x14ac:dyDescent="0.2">
      <c r="J154" s="103"/>
      <c r="K154" s="103"/>
    </row>
    <row r="155" spans="1:11" x14ac:dyDescent="0.2">
      <c r="A155" s="94">
        <v>1</v>
      </c>
      <c r="B155" s="419" t="s">
        <v>129</v>
      </c>
    </row>
    <row r="156" spans="1:11" x14ac:dyDescent="0.2">
      <c r="A156" s="94">
        <v>2</v>
      </c>
      <c r="B156" s="420" t="s">
        <v>137</v>
      </c>
    </row>
    <row r="157" spans="1:11" x14ac:dyDescent="0.2">
      <c r="A157" s="94">
        <v>3</v>
      </c>
      <c r="B157" s="421" t="s">
        <v>144</v>
      </c>
    </row>
    <row r="158" spans="1:11" x14ac:dyDescent="0.2">
      <c r="A158" s="94">
        <v>4</v>
      </c>
      <c r="B158" s="95" t="s">
        <v>151</v>
      </c>
    </row>
    <row r="159" spans="1:11" x14ac:dyDescent="0.2">
      <c r="A159" s="94">
        <v>5</v>
      </c>
      <c r="B159" s="95" t="s">
        <v>127</v>
      </c>
    </row>
    <row r="160" spans="1:11" x14ac:dyDescent="0.2">
      <c r="A160" s="94">
        <v>6</v>
      </c>
      <c r="B160" s="95" t="s">
        <v>134</v>
      </c>
    </row>
    <row r="161" spans="1:2" x14ac:dyDescent="0.2">
      <c r="A161" s="94">
        <v>7</v>
      </c>
      <c r="B161" s="95" t="s">
        <v>146</v>
      </c>
    </row>
    <row r="162" spans="1:2" x14ac:dyDescent="0.2">
      <c r="A162" s="94">
        <v>8</v>
      </c>
      <c r="B162" s="95" t="s">
        <v>148</v>
      </c>
    </row>
    <row r="163" spans="1:2" x14ac:dyDescent="0.2">
      <c r="A163" s="94">
        <v>9</v>
      </c>
      <c r="B163" s="95" t="s">
        <v>132</v>
      </c>
    </row>
    <row r="164" spans="1:2" x14ac:dyDescent="0.2">
      <c r="A164" s="94">
        <v>10</v>
      </c>
      <c r="B164" s="95" t="s">
        <v>149</v>
      </c>
    </row>
    <row r="165" spans="1:2" x14ac:dyDescent="0.2">
      <c r="A165" s="94">
        <v>11</v>
      </c>
      <c r="B165" s="95" t="s">
        <v>141</v>
      </c>
    </row>
    <row r="166" spans="1:2" x14ac:dyDescent="0.2">
      <c r="A166" s="94">
        <v>12</v>
      </c>
      <c r="B166" s="95" t="s">
        <v>135</v>
      </c>
    </row>
    <row r="167" spans="1:2" x14ac:dyDescent="0.2">
      <c r="A167" s="94">
        <v>13</v>
      </c>
      <c r="B167" s="95" t="s">
        <v>133</v>
      </c>
    </row>
    <row r="168" spans="1:2" x14ac:dyDescent="0.2">
      <c r="A168" s="94">
        <v>14</v>
      </c>
      <c r="B168" s="95" t="s">
        <v>159</v>
      </c>
    </row>
    <row r="169" spans="1:2" x14ac:dyDescent="0.2">
      <c r="A169" s="94">
        <v>15</v>
      </c>
      <c r="B169" s="95" t="s">
        <v>143</v>
      </c>
    </row>
    <row r="170" spans="1:2" x14ac:dyDescent="0.2">
      <c r="A170" s="94">
        <v>16</v>
      </c>
      <c r="B170" s="95" t="s">
        <v>152</v>
      </c>
    </row>
    <row r="171" spans="1:2" x14ac:dyDescent="0.2">
      <c r="A171" s="94">
        <v>17</v>
      </c>
      <c r="B171" s="95" t="s">
        <v>140</v>
      </c>
    </row>
    <row r="172" spans="1:2" x14ac:dyDescent="0.2">
      <c r="A172" s="94">
        <v>18</v>
      </c>
      <c r="B172" s="95" t="s">
        <v>136</v>
      </c>
    </row>
    <row r="173" spans="1:2" x14ac:dyDescent="0.2">
      <c r="A173" s="94">
        <v>19</v>
      </c>
      <c r="B173" s="95" t="s">
        <v>139</v>
      </c>
    </row>
    <row r="174" spans="1:2" x14ac:dyDescent="0.2">
      <c r="A174" s="94">
        <v>20</v>
      </c>
      <c r="B174" s="95" t="s">
        <v>157</v>
      </c>
    </row>
    <row r="175" spans="1:2" x14ac:dyDescent="0.2">
      <c r="A175" s="94">
        <v>21</v>
      </c>
      <c r="B175" s="95" t="s">
        <v>161</v>
      </c>
    </row>
    <row r="176" spans="1:2" x14ac:dyDescent="0.2">
      <c r="A176" s="94">
        <v>22</v>
      </c>
      <c r="B176" s="95" t="s">
        <v>186</v>
      </c>
    </row>
    <row r="177" spans="1:2" x14ac:dyDescent="0.2">
      <c r="A177" s="94">
        <v>23</v>
      </c>
      <c r="B177" s="95" t="s">
        <v>130</v>
      </c>
    </row>
  </sheetData>
  <hyperlinks>
    <hyperlink ref="H1" location="Kalender!G1" display="Kalender"/>
    <hyperlink ref="J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&amp;R&amp;"Arial,Regular"&amp;9Page &amp;P of &amp;N</oddHeader>
  </headerFooter>
  <rowBreaks count="4" manualBreakCount="4">
    <brk id="42" max="16383" man="1"/>
    <brk id="80" max="16383" man="1"/>
    <brk id="118" max="16383" man="1"/>
    <brk id="15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3.28515625" style="92" customWidth="1"/>
    <col min="2" max="2" width="50" style="92" customWidth="1"/>
    <col min="3" max="8" width="4.7109375" style="92" customWidth="1"/>
    <col min="9" max="16384" width="9.140625" style="92"/>
  </cols>
  <sheetData>
    <row r="1" spans="1:9" x14ac:dyDescent="0.2">
      <c r="A1" s="91" t="str">
        <f>UPPER((Kalend!D29)&amp;" - "&amp;(Kalend!C29)&amp;" - "&amp;(Kalend!E29))</f>
        <v>14 - MÄETAGUSE MV (ALAGRUPID) - TRIO</v>
      </c>
      <c r="C1" s="418" t="str">
        <f>HYPERLINK("#Kalend!I1","Kalender")</f>
        <v>Kalender</v>
      </c>
      <c r="D1" s="93"/>
      <c r="E1" s="418" t="str">
        <f>HYPERLINK("#Reit!I1","Reiting")</f>
        <v>Reiting</v>
      </c>
    </row>
    <row r="2" spans="1:9" x14ac:dyDescent="0.2">
      <c r="A2" s="93" t="str">
        <f>"Toimumisaeg: "&amp;(Kalend!A29)&amp;" kell "&amp;(Kalend!B29)</f>
        <v>Toimumisaeg: T, 10.09.2013 kell 18:00</v>
      </c>
    </row>
    <row r="3" spans="1:9" x14ac:dyDescent="0.2">
      <c r="A3" s="93" t="str">
        <f>"Toimumiskoht: "&amp;(Kalend!F29)</f>
        <v>Toimumiskoht: Mäetaguse Põhikooli staadion</v>
      </c>
    </row>
    <row r="4" spans="1:9" x14ac:dyDescent="0.2">
      <c r="A4" s="93" t="str">
        <f>"Korraldaja: "&amp;(Kalend!G29)</f>
        <v>Korraldaja: Mäetaguse SK</v>
      </c>
    </row>
    <row r="6" spans="1:9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>
        <v>4</v>
      </c>
      <c r="G6" s="96" t="s">
        <v>208</v>
      </c>
      <c r="H6" s="96" t="s">
        <v>122</v>
      </c>
    </row>
    <row r="7" spans="1:9" x14ac:dyDescent="0.2">
      <c r="A7" s="94">
        <v>1</v>
      </c>
      <c r="B7" s="95" t="s">
        <v>425</v>
      </c>
      <c r="C7" s="97"/>
      <c r="D7" s="98">
        <v>9</v>
      </c>
      <c r="E7" s="98">
        <v>10</v>
      </c>
      <c r="F7" s="98">
        <v>3</v>
      </c>
      <c r="G7" s="99" t="s">
        <v>223</v>
      </c>
      <c r="H7" s="98" t="s">
        <v>211</v>
      </c>
      <c r="I7" s="100"/>
    </row>
    <row r="8" spans="1:9" x14ac:dyDescent="0.2">
      <c r="A8" s="94">
        <v>2</v>
      </c>
      <c r="B8" s="95" t="s">
        <v>328</v>
      </c>
      <c r="C8" s="98">
        <v>13</v>
      </c>
      <c r="D8" s="97"/>
      <c r="E8" s="98">
        <v>13</v>
      </c>
      <c r="F8" s="98">
        <v>9</v>
      </c>
      <c r="G8" s="99" t="s">
        <v>265</v>
      </c>
      <c r="H8" s="98" t="s">
        <v>216</v>
      </c>
      <c r="I8" s="100"/>
    </row>
    <row r="9" spans="1:9" x14ac:dyDescent="0.2">
      <c r="A9" s="94">
        <v>3</v>
      </c>
      <c r="B9" s="95" t="s">
        <v>459</v>
      </c>
      <c r="C9" s="98">
        <v>13</v>
      </c>
      <c r="D9" s="98">
        <v>4</v>
      </c>
      <c r="E9" s="97"/>
      <c r="F9" s="98">
        <v>1</v>
      </c>
      <c r="G9" s="99" t="s">
        <v>210</v>
      </c>
      <c r="H9" s="98" t="s">
        <v>218</v>
      </c>
      <c r="I9" s="100"/>
    </row>
    <row r="10" spans="1:9" x14ac:dyDescent="0.2">
      <c r="A10" s="94">
        <v>4</v>
      </c>
      <c r="B10" s="95" t="s">
        <v>460</v>
      </c>
      <c r="C10" s="98">
        <v>13</v>
      </c>
      <c r="D10" s="98">
        <v>13</v>
      </c>
      <c r="E10" s="98">
        <v>13</v>
      </c>
      <c r="F10" s="97"/>
      <c r="G10" s="99" t="s">
        <v>221</v>
      </c>
      <c r="H10" s="98" t="s">
        <v>214</v>
      </c>
      <c r="I10" s="100"/>
    </row>
    <row r="11" spans="1:9" x14ac:dyDescent="0.2">
      <c r="A11" s="91"/>
      <c r="C11" s="101"/>
      <c r="D11" s="101"/>
      <c r="E11" s="101"/>
      <c r="F11" s="101"/>
      <c r="G11" s="102"/>
      <c r="H11" s="101"/>
      <c r="I11" s="103"/>
    </row>
    <row r="12" spans="1:9" x14ac:dyDescent="0.2">
      <c r="A12" s="94" t="s">
        <v>219</v>
      </c>
      <c r="B12" s="94"/>
      <c r="C12" s="96">
        <v>1</v>
      </c>
      <c r="D12" s="96">
        <v>2</v>
      </c>
      <c r="E12" s="96">
        <v>3</v>
      </c>
      <c r="F12" s="96">
        <v>4</v>
      </c>
      <c r="G12" s="96" t="s">
        <v>208</v>
      </c>
      <c r="H12" s="96" t="s">
        <v>122</v>
      </c>
      <c r="I12" s="103"/>
    </row>
    <row r="13" spans="1:9" x14ac:dyDescent="0.2">
      <c r="A13" s="94">
        <v>1</v>
      </c>
      <c r="B13" s="95" t="s">
        <v>225</v>
      </c>
      <c r="C13" s="97"/>
      <c r="D13" s="98">
        <v>13</v>
      </c>
      <c r="E13" s="98">
        <v>2</v>
      </c>
      <c r="F13" s="98">
        <v>13</v>
      </c>
      <c r="G13" s="99" t="s">
        <v>213</v>
      </c>
      <c r="H13" s="98" t="s">
        <v>216</v>
      </c>
      <c r="I13" s="100"/>
    </row>
    <row r="14" spans="1:9" x14ac:dyDescent="0.2">
      <c r="A14" s="94">
        <v>2</v>
      </c>
      <c r="B14" s="95" t="s">
        <v>461</v>
      </c>
      <c r="C14" s="98">
        <v>3</v>
      </c>
      <c r="D14" s="97"/>
      <c r="E14" s="98">
        <v>4</v>
      </c>
      <c r="F14" s="98">
        <v>8</v>
      </c>
      <c r="G14" s="99" t="s">
        <v>223</v>
      </c>
      <c r="H14" s="98" t="s">
        <v>211</v>
      </c>
      <c r="I14" s="100"/>
    </row>
    <row r="15" spans="1:9" x14ac:dyDescent="0.2">
      <c r="A15" s="94">
        <v>3</v>
      </c>
      <c r="B15" s="95" t="s">
        <v>462</v>
      </c>
      <c r="C15" s="98">
        <v>13</v>
      </c>
      <c r="D15" s="104">
        <v>13</v>
      </c>
      <c r="E15" s="97"/>
      <c r="F15" s="98">
        <v>13</v>
      </c>
      <c r="G15" s="99" t="s">
        <v>221</v>
      </c>
      <c r="H15" s="104" t="s">
        <v>214</v>
      </c>
      <c r="I15" s="100"/>
    </row>
    <row r="16" spans="1:9" x14ac:dyDescent="0.2">
      <c r="A16" s="94">
        <v>4</v>
      </c>
      <c r="B16" s="95" t="s">
        <v>463</v>
      </c>
      <c r="C16" s="98">
        <v>9</v>
      </c>
      <c r="D16" s="98">
        <v>13</v>
      </c>
      <c r="E16" s="98">
        <v>6</v>
      </c>
      <c r="F16" s="97"/>
      <c r="G16" s="99" t="s">
        <v>210</v>
      </c>
      <c r="H16" s="98" t="s">
        <v>218</v>
      </c>
      <c r="I16" s="100"/>
    </row>
    <row r="17" spans="1:9" x14ac:dyDescent="0.2">
      <c r="A17" s="105"/>
      <c r="B17" s="103"/>
      <c r="C17" s="106"/>
      <c r="D17" s="107"/>
      <c r="E17" s="106"/>
      <c r="F17" s="108"/>
      <c r="G17" s="100"/>
      <c r="H17" s="106"/>
      <c r="I17" s="100"/>
    </row>
    <row r="18" spans="1:9" x14ac:dyDescent="0.2">
      <c r="A18" s="105"/>
      <c r="B18" s="109" t="s">
        <v>226</v>
      </c>
      <c r="C18" s="100" t="s">
        <v>227</v>
      </c>
      <c r="D18" s="100" t="s">
        <v>228</v>
      </c>
      <c r="F18" s="108"/>
      <c r="G18" s="100"/>
      <c r="H18" s="106"/>
      <c r="I18" s="100"/>
    </row>
    <row r="19" spans="1:9" x14ac:dyDescent="0.2">
      <c r="A19" s="105"/>
      <c r="B19" s="109" t="s">
        <v>229</v>
      </c>
      <c r="C19" s="100" t="s">
        <v>230</v>
      </c>
      <c r="D19" s="100" t="s">
        <v>231</v>
      </c>
      <c r="F19" s="108"/>
      <c r="G19" s="100"/>
      <c r="H19" s="106"/>
      <c r="I19" s="100"/>
    </row>
    <row r="20" spans="1:9" x14ac:dyDescent="0.2">
      <c r="A20" s="105"/>
      <c r="B20" s="109" t="s">
        <v>232</v>
      </c>
      <c r="C20" s="100" t="s">
        <v>210</v>
      </c>
      <c r="D20" s="100" t="s">
        <v>233</v>
      </c>
      <c r="F20" s="108"/>
      <c r="G20" s="100"/>
      <c r="H20" s="106"/>
      <c r="I20" s="100"/>
    </row>
    <row r="21" spans="1:9" x14ac:dyDescent="0.2">
      <c r="A21" s="105"/>
      <c r="B21" s="103"/>
      <c r="C21" s="106"/>
      <c r="D21" s="100"/>
      <c r="E21" s="100"/>
      <c r="F21" s="108"/>
      <c r="G21" s="100"/>
      <c r="H21" s="106"/>
      <c r="I21" s="100"/>
    </row>
    <row r="22" spans="1:9" x14ac:dyDescent="0.2">
      <c r="A22" s="468" t="s">
        <v>464</v>
      </c>
      <c r="B22" s="469"/>
      <c r="C22" s="96">
        <v>1</v>
      </c>
      <c r="D22" s="96">
        <v>2</v>
      </c>
      <c r="E22" s="96">
        <v>3</v>
      </c>
      <c r="F22" s="96">
        <v>4</v>
      </c>
      <c r="G22" s="96" t="s">
        <v>208</v>
      </c>
      <c r="H22" s="96" t="s">
        <v>122</v>
      </c>
      <c r="I22" s="100"/>
    </row>
    <row r="23" spans="1:9" x14ac:dyDescent="0.2">
      <c r="A23" s="94">
        <v>1</v>
      </c>
      <c r="B23" s="95" t="s">
        <v>460</v>
      </c>
      <c r="C23" s="97"/>
      <c r="D23" s="98">
        <v>5</v>
      </c>
      <c r="E23" s="98">
        <v>6</v>
      </c>
      <c r="F23" s="328">
        <v>13</v>
      </c>
      <c r="G23" s="99" t="s">
        <v>210</v>
      </c>
      <c r="H23" s="96" t="s">
        <v>218</v>
      </c>
      <c r="I23" s="100"/>
    </row>
    <row r="24" spans="1:9" x14ac:dyDescent="0.2">
      <c r="A24" s="94">
        <v>2</v>
      </c>
      <c r="B24" s="95" t="s">
        <v>462</v>
      </c>
      <c r="C24" s="98">
        <v>13</v>
      </c>
      <c r="D24" s="97"/>
      <c r="E24" s="328">
        <v>13</v>
      </c>
      <c r="F24" s="98">
        <v>13</v>
      </c>
      <c r="G24" s="99" t="s">
        <v>221</v>
      </c>
      <c r="H24" s="96" t="s">
        <v>214</v>
      </c>
      <c r="I24" s="100"/>
    </row>
    <row r="25" spans="1:9" x14ac:dyDescent="0.2">
      <c r="A25" s="94">
        <v>3</v>
      </c>
      <c r="B25" s="95" t="s">
        <v>225</v>
      </c>
      <c r="C25" s="98">
        <v>13</v>
      </c>
      <c r="D25" s="328">
        <v>2</v>
      </c>
      <c r="E25" s="97"/>
      <c r="F25" s="98">
        <v>13</v>
      </c>
      <c r="G25" s="99" t="s">
        <v>213</v>
      </c>
      <c r="H25" s="96" t="s">
        <v>216</v>
      </c>
      <c r="I25" s="100"/>
    </row>
    <row r="26" spans="1:9" x14ac:dyDescent="0.2">
      <c r="A26" s="94">
        <v>4</v>
      </c>
      <c r="B26" s="95" t="s">
        <v>328</v>
      </c>
      <c r="C26" s="328">
        <v>9</v>
      </c>
      <c r="D26" s="98">
        <v>7</v>
      </c>
      <c r="E26" s="98">
        <v>10</v>
      </c>
      <c r="F26" s="97"/>
      <c r="G26" s="99" t="s">
        <v>223</v>
      </c>
      <c r="H26" s="96" t="s">
        <v>211</v>
      </c>
      <c r="I26" s="100"/>
    </row>
    <row r="27" spans="1:9" x14ac:dyDescent="0.2">
      <c r="A27" s="91"/>
      <c r="C27" s="101"/>
      <c r="D27" s="101"/>
      <c r="E27" s="101"/>
      <c r="F27" s="101"/>
      <c r="G27" s="102"/>
      <c r="H27" s="101"/>
      <c r="I27" s="100"/>
    </row>
    <row r="28" spans="1:9" x14ac:dyDescent="0.2">
      <c r="A28" s="468" t="s">
        <v>465</v>
      </c>
      <c r="B28" s="469"/>
      <c r="C28" s="96">
        <v>1</v>
      </c>
      <c r="D28" s="96">
        <v>2</v>
      </c>
      <c r="E28" s="96">
        <v>3</v>
      </c>
      <c r="F28" s="96">
        <v>4</v>
      </c>
      <c r="G28" s="96" t="s">
        <v>208</v>
      </c>
      <c r="H28" s="96" t="s">
        <v>122</v>
      </c>
      <c r="I28" s="100"/>
    </row>
    <row r="29" spans="1:9" x14ac:dyDescent="0.2">
      <c r="A29" s="94">
        <v>1</v>
      </c>
      <c r="B29" s="95" t="s">
        <v>459</v>
      </c>
      <c r="C29" s="329"/>
      <c r="D29" s="104">
        <v>9</v>
      </c>
      <c r="E29" s="98">
        <v>11</v>
      </c>
      <c r="F29" s="328">
        <v>13</v>
      </c>
      <c r="G29" s="99" t="s">
        <v>210</v>
      </c>
      <c r="H29" s="96">
        <v>8</v>
      </c>
      <c r="I29" s="100"/>
    </row>
    <row r="30" spans="1:9" x14ac:dyDescent="0.2">
      <c r="A30" s="94">
        <v>2</v>
      </c>
      <c r="B30" s="95" t="s">
        <v>466</v>
      </c>
      <c r="C30" s="104">
        <v>13</v>
      </c>
      <c r="D30" s="329"/>
      <c r="E30" s="328">
        <v>13</v>
      </c>
      <c r="F30" s="98">
        <v>5</v>
      </c>
      <c r="G30" s="99" t="s">
        <v>213</v>
      </c>
      <c r="H30" s="96">
        <v>6</v>
      </c>
      <c r="I30" s="100"/>
    </row>
    <row r="31" spans="1:9" x14ac:dyDescent="0.2">
      <c r="A31" s="94">
        <v>3</v>
      </c>
      <c r="B31" s="95" t="s">
        <v>461</v>
      </c>
      <c r="C31" s="98">
        <v>13</v>
      </c>
      <c r="D31" s="328">
        <v>8</v>
      </c>
      <c r="E31" s="97"/>
      <c r="F31" s="98">
        <v>11</v>
      </c>
      <c r="G31" s="99" t="s">
        <v>210</v>
      </c>
      <c r="H31" s="330">
        <v>7</v>
      </c>
      <c r="I31" s="100"/>
    </row>
    <row r="32" spans="1:9" x14ac:dyDescent="0.2">
      <c r="A32" s="94">
        <v>4</v>
      </c>
      <c r="B32" s="95" t="s">
        <v>425</v>
      </c>
      <c r="C32" s="328">
        <v>10</v>
      </c>
      <c r="D32" s="98">
        <v>13</v>
      </c>
      <c r="E32" s="98">
        <v>13</v>
      </c>
      <c r="F32" s="97"/>
      <c r="G32" s="99" t="s">
        <v>213</v>
      </c>
      <c r="H32" s="96">
        <v>5</v>
      </c>
      <c r="I32" s="100"/>
    </row>
    <row r="33" spans="1:9" x14ac:dyDescent="0.2">
      <c r="A33" s="105"/>
      <c r="B33" s="103"/>
      <c r="C33" s="331"/>
      <c r="D33" s="106"/>
      <c r="E33" s="106"/>
      <c r="F33" s="108"/>
      <c r="G33" s="100"/>
      <c r="H33" s="327"/>
      <c r="I33" s="100"/>
    </row>
    <row r="34" spans="1:9" x14ac:dyDescent="0.2">
      <c r="A34" s="105"/>
      <c r="B34" s="103"/>
      <c r="C34" s="106"/>
      <c r="D34" s="106"/>
      <c r="E34" s="106"/>
      <c r="F34" s="108"/>
      <c r="G34" s="100"/>
      <c r="H34" s="106"/>
      <c r="I34" s="100"/>
    </row>
    <row r="35" spans="1:9" x14ac:dyDescent="0.2">
      <c r="A35" s="94">
        <v>1</v>
      </c>
      <c r="B35" s="419" t="s">
        <v>462</v>
      </c>
    </row>
    <row r="36" spans="1:9" x14ac:dyDescent="0.2">
      <c r="A36" s="94">
        <v>2</v>
      </c>
      <c r="B36" s="420" t="s">
        <v>225</v>
      </c>
    </row>
    <row r="37" spans="1:9" x14ac:dyDescent="0.2">
      <c r="A37" s="94">
        <v>3</v>
      </c>
      <c r="B37" s="421" t="s">
        <v>460</v>
      </c>
    </row>
    <row r="38" spans="1:9" x14ac:dyDescent="0.2">
      <c r="A38" s="94">
        <v>4</v>
      </c>
      <c r="B38" s="95" t="s">
        <v>328</v>
      </c>
    </row>
    <row r="39" spans="1:9" x14ac:dyDescent="0.2">
      <c r="A39" s="94">
        <v>5</v>
      </c>
      <c r="B39" s="95" t="s">
        <v>425</v>
      </c>
    </row>
    <row r="40" spans="1:9" x14ac:dyDescent="0.2">
      <c r="A40" s="94">
        <v>6</v>
      </c>
      <c r="B40" s="95" t="s">
        <v>463</v>
      </c>
    </row>
    <row r="41" spans="1:9" x14ac:dyDescent="0.2">
      <c r="A41" s="94">
        <v>7</v>
      </c>
      <c r="B41" s="95" t="s">
        <v>461</v>
      </c>
    </row>
    <row r="42" spans="1:9" x14ac:dyDescent="0.2">
      <c r="A42" s="94">
        <v>8</v>
      </c>
      <c r="B42" s="95" t="s">
        <v>459</v>
      </c>
    </row>
  </sheetData>
  <hyperlinks>
    <hyperlink ref="C1" location="Kalender!G1" display="Kalender"/>
    <hyperlink ref="F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&amp;R&amp;"Arial,Regular"&amp;9Page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5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M1" sqref="M1"/>
    </sheetView>
  </sheetViews>
  <sheetFormatPr defaultRowHeight="12.75" x14ac:dyDescent="0.2"/>
  <cols>
    <col min="1" max="1" width="6.7109375" style="92" customWidth="1"/>
    <col min="2" max="2" width="18.7109375" style="92" bestFit="1" customWidth="1"/>
    <col min="3" max="13" width="4.7109375" style="92" customWidth="1"/>
    <col min="14" max="19" width="3.7109375" style="92" customWidth="1"/>
    <col min="20" max="28" width="6.7109375" style="92" customWidth="1"/>
    <col min="29" max="16384" width="9.140625" style="92"/>
  </cols>
  <sheetData>
    <row r="1" spans="1:10" x14ac:dyDescent="0.2">
      <c r="A1" s="91" t="str">
        <f>UPPER((Kalend!D31)&amp;" - "&amp;(Kalend!C31)&amp;" - "&amp;(Kalend!E31))</f>
        <v>15 - K-JÄRVE 14. MV - ÜKSIK</v>
      </c>
      <c r="H1" s="418" t="str">
        <f>HYPERLINK("#Kalend!I1","Kalender")</f>
        <v>Kalender</v>
      </c>
      <c r="I1" s="93"/>
      <c r="J1" s="418" t="str">
        <f>HYPERLINK("#Reit!I1","Reiting")</f>
        <v>Reiting</v>
      </c>
    </row>
    <row r="2" spans="1:10" x14ac:dyDescent="0.2">
      <c r="A2" s="93" t="str">
        <f>"Toimumisaeg: "&amp;(Kalend!A31)&amp;" kell "&amp;(Kalend!B31)</f>
        <v>Toimumisaeg: P, 22.09.2013 kell 11:00</v>
      </c>
    </row>
    <row r="3" spans="1:10" x14ac:dyDescent="0.2">
      <c r="A3" s="93" t="str">
        <f>"Toimumiskoht: "&amp;(Kalend!F31)</f>
        <v>Toimumiskoht: K-Järve, Järve Gümnaasiumi staadion</v>
      </c>
    </row>
    <row r="4" spans="1:10" x14ac:dyDescent="0.2">
      <c r="A4" s="93" t="str">
        <f>"Korraldaja: "&amp;(Kalend!G31)</f>
        <v>Korraldaja: K-Järve SHK, Ivar Viljaste</v>
      </c>
    </row>
    <row r="6" spans="1:10" x14ac:dyDescent="0.2">
      <c r="A6" s="94" t="s">
        <v>207</v>
      </c>
      <c r="B6" s="94"/>
      <c r="C6" s="96">
        <v>1</v>
      </c>
      <c r="D6" s="96">
        <v>2</v>
      </c>
      <c r="E6" s="96">
        <v>3</v>
      </c>
      <c r="F6" s="96" t="s">
        <v>208</v>
      </c>
      <c r="G6" s="96" t="s">
        <v>122</v>
      </c>
    </row>
    <row r="7" spans="1:10" x14ac:dyDescent="0.2">
      <c r="A7" s="94">
        <v>1</v>
      </c>
      <c r="B7" s="68" t="s">
        <v>129</v>
      </c>
      <c r="C7" s="97"/>
      <c r="D7" s="98">
        <v>6</v>
      </c>
      <c r="E7" s="98">
        <v>13</v>
      </c>
      <c r="F7" s="99" t="s">
        <v>267</v>
      </c>
      <c r="G7" s="98" t="s">
        <v>216</v>
      </c>
    </row>
    <row r="8" spans="1:10" x14ac:dyDescent="0.2">
      <c r="A8" s="94">
        <v>2</v>
      </c>
      <c r="B8" s="68" t="s">
        <v>145</v>
      </c>
      <c r="C8" s="98">
        <v>13</v>
      </c>
      <c r="D8" s="97"/>
      <c r="E8" s="98">
        <v>13</v>
      </c>
      <c r="F8" s="99" t="s">
        <v>265</v>
      </c>
      <c r="G8" s="98" t="s">
        <v>214</v>
      </c>
    </row>
    <row r="9" spans="1:10" x14ac:dyDescent="0.2">
      <c r="A9" s="94">
        <v>3</v>
      </c>
      <c r="B9" s="68" t="s">
        <v>146</v>
      </c>
      <c r="C9" s="98">
        <v>7</v>
      </c>
      <c r="D9" s="98">
        <v>11</v>
      </c>
      <c r="E9" s="97"/>
      <c r="F9" s="99" t="s">
        <v>264</v>
      </c>
      <c r="G9" s="98" t="s">
        <v>218</v>
      </c>
    </row>
    <row r="10" spans="1:10" x14ac:dyDescent="0.2">
      <c r="A10" s="91"/>
      <c r="C10" s="101"/>
      <c r="D10" s="101"/>
      <c r="E10" s="101"/>
      <c r="F10" s="102"/>
      <c r="G10" s="101"/>
    </row>
    <row r="11" spans="1:10" x14ac:dyDescent="0.2">
      <c r="A11" s="94" t="s">
        <v>219</v>
      </c>
      <c r="B11" s="94"/>
      <c r="C11" s="96">
        <v>1</v>
      </c>
      <c r="D11" s="96">
        <v>2</v>
      </c>
      <c r="E11" s="96">
        <v>3</v>
      </c>
      <c r="F11" s="96" t="s">
        <v>208</v>
      </c>
      <c r="G11" s="96" t="s">
        <v>122</v>
      </c>
    </row>
    <row r="12" spans="1:10" x14ac:dyDescent="0.2">
      <c r="A12" s="94">
        <v>1</v>
      </c>
      <c r="B12" s="68" t="s">
        <v>131</v>
      </c>
      <c r="C12" s="97"/>
      <c r="D12" s="98">
        <v>11</v>
      </c>
      <c r="E12" s="98">
        <v>13</v>
      </c>
      <c r="F12" s="99" t="s">
        <v>267</v>
      </c>
      <c r="G12" s="98" t="s">
        <v>216</v>
      </c>
    </row>
    <row r="13" spans="1:10" x14ac:dyDescent="0.2">
      <c r="A13" s="94">
        <v>2</v>
      </c>
      <c r="B13" s="68" t="s">
        <v>139</v>
      </c>
      <c r="C13" s="98">
        <v>13</v>
      </c>
      <c r="D13" s="97"/>
      <c r="E13" s="98">
        <v>13</v>
      </c>
      <c r="F13" s="99" t="s">
        <v>213</v>
      </c>
      <c r="G13" s="98" t="s">
        <v>214</v>
      </c>
    </row>
    <row r="14" spans="1:10" x14ac:dyDescent="0.2">
      <c r="A14" s="94">
        <v>3</v>
      </c>
      <c r="B14" s="68" t="s">
        <v>159</v>
      </c>
      <c r="C14" s="98">
        <v>2</v>
      </c>
      <c r="D14" s="104">
        <v>5</v>
      </c>
      <c r="E14" s="97"/>
      <c r="F14" s="99" t="s">
        <v>264</v>
      </c>
      <c r="G14" s="104" t="s">
        <v>218</v>
      </c>
    </row>
    <row r="15" spans="1:10" x14ac:dyDescent="0.2">
      <c r="A15" s="91"/>
      <c r="C15" s="101"/>
      <c r="D15" s="101"/>
      <c r="E15" s="101"/>
      <c r="F15" s="102"/>
      <c r="G15" s="101"/>
    </row>
    <row r="16" spans="1:10" x14ac:dyDescent="0.2">
      <c r="A16" s="94" t="s">
        <v>258</v>
      </c>
      <c r="B16" s="94"/>
      <c r="C16" s="96">
        <v>1</v>
      </c>
      <c r="D16" s="96">
        <v>2</v>
      </c>
      <c r="E16" s="96">
        <v>3</v>
      </c>
      <c r="F16" s="96" t="s">
        <v>208</v>
      </c>
      <c r="G16" s="96" t="s">
        <v>122</v>
      </c>
    </row>
    <row r="17" spans="1:7" x14ac:dyDescent="0.2">
      <c r="A17" s="94">
        <v>1</v>
      </c>
      <c r="B17" s="68" t="s">
        <v>130</v>
      </c>
      <c r="C17" s="97"/>
      <c r="D17" s="98">
        <v>11</v>
      </c>
      <c r="E17" s="98">
        <v>13</v>
      </c>
      <c r="F17" s="99" t="s">
        <v>267</v>
      </c>
      <c r="G17" s="98" t="s">
        <v>214</v>
      </c>
    </row>
    <row r="18" spans="1:7" x14ac:dyDescent="0.2">
      <c r="A18" s="94">
        <v>2</v>
      </c>
      <c r="B18" s="68" t="s">
        <v>135</v>
      </c>
      <c r="C18" s="98">
        <v>13</v>
      </c>
      <c r="D18" s="97"/>
      <c r="E18" s="98">
        <v>10</v>
      </c>
      <c r="F18" s="99" t="s">
        <v>267</v>
      </c>
      <c r="G18" s="98" t="s">
        <v>216</v>
      </c>
    </row>
    <row r="19" spans="1:7" x14ac:dyDescent="0.2">
      <c r="A19" s="94">
        <v>3</v>
      </c>
      <c r="B19" s="68" t="s">
        <v>150</v>
      </c>
      <c r="C19" s="98">
        <v>7</v>
      </c>
      <c r="D19" s="104">
        <v>13</v>
      </c>
      <c r="E19" s="97"/>
      <c r="F19" s="99" t="s">
        <v>267</v>
      </c>
      <c r="G19" s="104" t="s">
        <v>218</v>
      </c>
    </row>
    <row r="21" spans="1:7" x14ac:dyDescent="0.2">
      <c r="A21" s="94" t="s">
        <v>351</v>
      </c>
      <c r="B21" s="94"/>
      <c r="C21" s="96">
        <v>1</v>
      </c>
      <c r="D21" s="96">
        <v>2</v>
      </c>
      <c r="E21" s="96">
        <v>3</v>
      </c>
      <c r="F21" s="96" t="s">
        <v>208</v>
      </c>
      <c r="G21" s="96" t="s">
        <v>122</v>
      </c>
    </row>
    <row r="22" spans="1:7" x14ac:dyDescent="0.2">
      <c r="A22" s="94">
        <v>1</v>
      </c>
      <c r="B22" s="68" t="s">
        <v>137</v>
      </c>
      <c r="C22" s="97"/>
      <c r="D22" s="98"/>
      <c r="E22" s="98">
        <v>12</v>
      </c>
      <c r="F22" s="99"/>
      <c r="G22" s="98" t="s">
        <v>216</v>
      </c>
    </row>
    <row r="23" spans="1:7" x14ac:dyDescent="0.2">
      <c r="A23" s="94">
        <v>2</v>
      </c>
      <c r="B23" s="68" t="s">
        <v>186</v>
      </c>
      <c r="C23" s="98"/>
      <c r="D23" s="97"/>
      <c r="E23" s="98">
        <v>12</v>
      </c>
      <c r="F23" s="99"/>
      <c r="G23" s="98" t="s">
        <v>218</v>
      </c>
    </row>
    <row r="24" spans="1:7" x14ac:dyDescent="0.2">
      <c r="A24" s="94">
        <v>3</v>
      </c>
      <c r="B24" s="68" t="s">
        <v>152</v>
      </c>
      <c r="C24" s="98">
        <v>13</v>
      </c>
      <c r="D24" s="98">
        <v>13</v>
      </c>
      <c r="E24" s="97"/>
      <c r="F24" s="99" t="s">
        <v>265</v>
      </c>
      <c r="G24" s="98" t="s">
        <v>214</v>
      </c>
    </row>
    <row r="25" spans="1:7" x14ac:dyDescent="0.2">
      <c r="A25" s="91"/>
      <c r="C25" s="101"/>
      <c r="D25" s="101"/>
      <c r="E25" s="101"/>
      <c r="F25" s="102"/>
      <c r="G25" s="101"/>
    </row>
    <row r="26" spans="1:7" x14ac:dyDescent="0.2">
      <c r="A26" s="94" t="s">
        <v>467</v>
      </c>
      <c r="B26" s="94"/>
      <c r="C26" s="96">
        <v>1</v>
      </c>
      <c r="D26" s="96">
        <v>2</v>
      </c>
      <c r="E26" s="96">
        <v>3</v>
      </c>
      <c r="F26" s="96" t="s">
        <v>208</v>
      </c>
      <c r="G26" s="96" t="s">
        <v>122</v>
      </c>
    </row>
    <row r="27" spans="1:7" x14ac:dyDescent="0.2">
      <c r="A27" s="94">
        <v>1</v>
      </c>
      <c r="B27" s="68" t="s">
        <v>132</v>
      </c>
      <c r="C27" s="97"/>
      <c r="D27" s="98">
        <v>13</v>
      </c>
      <c r="E27" s="98">
        <v>4</v>
      </c>
      <c r="F27" s="99" t="s">
        <v>267</v>
      </c>
      <c r="G27" s="98" t="s">
        <v>216</v>
      </c>
    </row>
    <row r="28" spans="1:7" x14ac:dyDescent="0.2">
      <c r="A28" s="94">
        <v>2</v>
      </c>
      <c r="B28" s="77" t="s">
        <v>158</v>
      </c>
      <c r="C28" s="98">
        <v>12</v>
      </c>
      <c r="D28" s="97"/>
      <c r="E28" s="98">
        <v>9</v>
      </c>
      <c r="F28" s="99" t="s">
        <v>264</v>
      </c>
      <c r="G28" s="98" t="s">
        <v>218</v>
      </c>
    </row>
    <row r="29" spans="1:7" x14ac:dyDescent="0.2">
      <c r="A29" s="94">
        <v>3</v>
      </c>
      <c r="B29" s="68" t="s">
        <v>151</v>
      </c>
      <c r="C29" s="98">
        <v>13</v>
      </c>
      <c r="D29" s="104">
        <v>13</v>
      </c>
      <c r="E29" s="97"/>
      <c r="F29" s="99" t="s">
        <v>265</v>
      </c>
      <c r="G29" s="104" t="s">
        <v>214</v>
      </c>
    </row>
    <row r="30" spans="1:7" x14ac:dyDescent="0.2">
      <c r="A30" s="91"/>
      <c r="C30" s="101"/>
      <c r="D30" s="101"/>
      <c r="E30" s="101"/>
      <c r="F30" s="102"/>
      <c r="G30" s="101"/>
    </row>
    <row r="31" spans="1:7" x14ac:dyDescent="0.2">
      <c r="A31" s="94" t="s">
        <v>468</v>
      </c>
      <c r="B31" s="94"/>
      <c r="C31" s="96">
        <v>1</v>
      </c>
      <c r="D31" s="96">
        <v>2</v>
      </c>
      <c r="E31" s="96">
        <v>3</v>
      </c>
      <c r="F31" s="96" t="s">
        <v>208</v>
      </c>
      <c r="G31" s="96" t="s">
        <v>122</v>
      </c>
    </row>
    <row r="32" spans="1:7" x14ac:dyDescent="0.2">
      <c r="A32" s="94">
        <v>1</v>
      </c>
      <c r="B32" s="68" t="s">
        <v>133</v>
      </c>
      <c r="C32" s="97"/>
      <c r="D32" s="98">
        <v>12</v>
      </c>
      <c r="E32" s="98">
        <v>13</v>
      </c>
      <c r="F32" s="99" t="s">
        <v>267</v>
      </c>
      <c r="G32" s="98" t="s">
        <v>214</v>
      </c>
    </row>
    <row r="33" spans="1:9" x14ac:dyDescent="0.2">
      <c r="A33" s="94">
        <v>2</v>
      </c>
      <c r="B33" s="77" t="s">
        <v>147</v>
      </c>
      <c r="C33" s="98">
        <v>13</v>
      </c>
      <c r="D33" s="97"/>
      <c r="E33" s="98">
        <v>5</v>
      </c>
      <c r="F33" s="99" t="s">
        <v>267</v>
      </c>
      <c r="G33" s="98" t="s">
        <v>218</v>
      </c>
    </row>
    <row r="34" spans="1:9" x14ac:dyDescent="0.2">
      <c r="A34" s="94">
        <v>3</v>
      </c>
      <c r="B34" s="68" t="s">
        <v>142</v>
      </c>
      <c r="C34" s="98">
        <v>4</v>
      </c>
      <c r="D34" s="104">
        <v>13</v>
      </c>
      <c r="E34" s="97"/>
      <c r="F34" s="99" t="s">
        <v>267</v>
      </c>
      <c r="G34" s="104" t="s">
        <v>216</v>
      </c>
    </row>
    <row r="36" spans="1:9" x14ac:dyDescent="0.2">
      <c r="A36" s="94" t="s">
        <v>469</v>
      </c>
      <c r="B36" s="94"/>
      <c r="C36" s="96">
        <v>1</v>
      </c>
      <c r="D36" s="96">
        <v>2</v>
      </c>
      <c r="E36" s="96">
        <v>3</v>
      </c>
      <c r="F36" s="96">
        <v>4</v>
      </c>
      <c r="G36" s="96" t="s">
        <v>208</v>
      </c>
      <c r="H36" s="96" t="s">
        <v>122</v>
      </c>
    </row>
    <row r="37" spans="1:9" x14ac:dyDescent="0.2">
      <c r="A37" s="94">
        <v>1</v>
      </c>
      <c r="B37" s="68" t="s">
        <v>127</v>
      </c>
      <c r="C37" s="97"/>
      <c r="D37" s="98">
        <v>13</v>
      </c>
      <c r="E37" s="98">
        <v>13</v>
      </c>
      <c r="F37" s="98">
        <v>13</v>
      </c>
      <c r="G37" s="99" t="s">
        <v>221</v>
      </c>
      <c r="H37" s="98" t="s">
        <v>214</v>
      </c>
      <c r="I37" s="100"/>
    </row>
    <row r="38" spans="1:9" x14ac:dyDescent="0.2">
      <c r="A38" s="94">
        <v>2</v>
      </c>
      <c r="B38" s="68" t="s">
        <v>140</v>
      </c>
      <c r="C38" s="98">
        <v>11</v>
      </c>
      <c r="D38" s="97"/>
      <c r="E38" s="98">
        <v>7</v>
      </c>
      <c r="F38" s="98">
        <v>13</v>
      </c>
      <c r="G38" s="99" t="s">
        <v>210</v>
      </c>
      <c r="H38" s="98" t="s">
        <v>218</v>
      </c>
      <c r="I38" s="100"/>
    </row>
    <row r="39" spans="1:9" x14ac:dyDescent="0.2">
      <c r="A39" s="94">
        <v>3</v>
      </c>
      <c r="B39" s="68" t="s">
        <v>141</v>
      </c>
      <c r="C39" s="98">
        <v>12</v>
      </c>
      <c r="D39" s="98">
        <v>13</v>
      </c>
      <c r="E39" s="97"/>
      <c r="F39" s="98">
        <v>3</v>
      </c>
      <c r="G39" s="99" t="s">
        <v>210</v>
      </c>
      <c r="H39" s="98" t="s">
        <v>211</v>
      </c>
      <c r="I39" s="100"/>
    </row>
    <row r="40" spans="1:9" x14ac:dyDescent="0.2">
      <c r="A40" s="94">
        <v>4</v>
      </c>
      <c r="B40" s="68" t="s">
        <v>144</v>
      </c>
      <c r="C40" s="98">
        <v>7</v>
      </c>
      <c r="D40" s="98">
        <v>10</v>
      </c>
      <c r="E40" s="98">
        <v>13</v>
      </c>
      <c r="F40" s="97"/>
      <c r="G40" s="99" t="s">
        <v>210</v>
      </c>
      <c r="H40" s="98" t="s">
        <v>216</v>
      </c>
      <c r="I40" s="100"/>
    </row>
    <row r="41" spans="1:9" x14ac:dyDescent="0.2">
      <c r="A41" s="105"/>
      <c r="B41" s="103"/>
      <c r="C41" s="106"/>
      <c r="D41" s="107"/>
      <c r="E41" s="106"/>
      <c r="F41" s="108"/>
      <c r="G41" s="100"/>
      <c r="H41" s="106"/>
    </row>
    <row r="42" spans="1:9" x14ac:dyDescent="0.2">
      <c r="A42" s="105"/>
      <c r="B42" s="109" t="s">
        <v>226</v>
      </c>
      <c r="C42" s="100" t="s">
        <v>228</v>
      </c>
      <c r="F42" s="108"/>
      <c r="G42" s="100"/>
      <c r="H42" s="106"/>
    </row>
    <row r="43" spans="1:9" x14ac:dyDescent="0.2">
      <c r="A43" s="105"/>
      <c r="B43" s="109" t="s">
        <v>229</v>
      </c>
      <c r="C43" s="100" t="s">
        <v>230</v>
      </c>
      <c r="E43" s="100"/>
      <c r="F43" s="108"/>
      <c r="G43" s="100"/>
      <c r="H43" s="106"/>
    </row>
    <row r="44" spans="1:9" x14ac:dyDescent="0.2">
      <c r="A44" s="105"/>
      <c r="B44" s="109" t="s">
        <v>232</v>
      </c>
      <c r="C44" s="100" t="s">
        <v>210</v>
      </c>
      <c r="E44" s="100"/>
      <c r="F44" s="108"/>
      <c r="G44" s="100"/>
      <c r="H44" s="106"/>
    </row>
    <row r="45" spans="1:9" ht="13.5" customHeight="1" x14ac:dyDescent="0.2"/>
    <row r="46" spans="1:9" x14ac:dyDescent="0.2">
      <c r="A46" s="133" t="s">
        <v>283</v>
      </c>
      <c r="B46" s="103"/>
      <c r="C46" s="106"/>
      <c r="D46" s="106"/>
      <c r="E46" s="106"/>
      <c r="F46" s="108"/>
      <c r="G46" s="100"/>
    </row>
    <row r="48" spans="1:9" x14ac:dyDescent="0.2">
      <c r="A48" s="110" t="s">
        <v>292</v>
      </c>
      <c r="B48" s="92" t="s">
        <v>133</v>
      </c>
      <c r="C48" s="111"/>
    </row>
    <row r="49" spans="1:13" x14ac:dyDescent="0.2">
      <c r="A49" s="112"/>
      <c r="B49" s="113"/>
      <c r="C49" s="114" t="s">
        <v>129</v>
      </c>
      <c r="D49" s="115"/>
      <c r="F49" s="111">
        <v>12</v>
      </c>
    </row>
    <row r="50" spans="1:13" x14ac:dyDescent="0.2">
      <c r="A50" s="112" t="s">
        <v>238</v>
      </c>
      <c r="B50" s="115" t="s">
        <v>129</v>
      </c>
      <c r="C50" s="116"/>
      <c r="E50" s="117"/>
    </row>
    <row r="51" spans="1:13" x14ac:dyDescent="0.2">
      <c r="A51" s="112"/>
      <c r="D51" s="103"/>
      <c r="E51" s="118"/>
      <c r="F51" s="123" t="s">
        <v>127</v>
      </c>
      <c r="I51" s="111">
        <v>13</v>
      </c>
    </row>
    <row r="52" spans="1:13" x14ac:dyDescent="0.2">
      <c r="A52" s="112" t="s">
        <v>290</v>
      </c>
      <c r="B52" s="92" t="s">
        <v>127</v>
      </c>
      <c r="C52" s="119"/>
      <c r="E52" s="118"/>
      <c r="F52" s="134"/>
      <c r="G52" s="113"/>
      <c r="H52" s="117"/>
    </row>
    <row r="53" spans="1:13" x14ac:dyDescent="0.2">
      <c r="A53" s="112"/>
      <c r="B53" s="113"/>
      <c r="C53" s="123" t="s">
        <v>127</v>
      </c>
      <c r="E53" s="124"/>
      <c r="F53" s="119">
        <v>13</v>
      </c>
      <c r="G53" s="103"/>
      <c r="H53" s="118"/>
    </row>
    <row r="54" spans="1:13" x14ac:dyDescent="0.2">
      <c r="A54" s="112"/>
      <c r="B54" s="115" t="s">
        <v>301</v>
      </c>
      <c r="C54" s="125"/>
      <c r="D54" s="113"/>
      <c r="F54" s="103"/>
      <c r="G54" s="103"/>
      <c r="H54" s="118"/>
    </row>
    <row r="55" spans="1:13" x14ac:dyDescent="0.2">
      <c r="A55" s="91"/>
      <c r="F55" s="103"/>
      <c r="G55" s="103"/>
      <c r="H55" s="118"/>
      <c r="I55" s="123" t="s">
        <v>127</v>
      </c>
      <c r="K55" s="111">
        <v>13</v>
      </c>
    </row>
    <row r="56" spans="1:13" x14ac:dyDescent="0.2">
      <c r="A56" s="110" t="s">
        <v>284</v>
      </c>
      <c r="B56" s="92" t="s">
        <v>152</v>
      </c>
      <c r="C56" s="111">
        <v>13</v>
      </c>
      <c r="F56" s="103"/>
      <c r="G56" s="103"/>
      <c r="H56" s="118"/>
      <c r="I56" s="113"/>
      <c r="J56" s="117"/>
    </row>
    <row r="57" spans="1:13" x14ac:dyDescent="0.2">
      <c r="A57" s="112"/>
      <c r="B57" s="113"/>
      <c r="C57" s="114" t="s">
        <v>152</v>
      </c>
      <c r="D57" s="115"/>
      <c r="F57" s="119">
        <v>7</v>
      </c>
      <c r="G57" s="103"/>
      <c r="H57" s="118"/>
      <c r="I57" s="103"/>
      <c r="J57" s="118"/>
    </row>
    <row r="58" spans="1:13" x14ac:dyDescent="0.2">
      <c r="A58" s="112" t="s">
        <v>287</v>
      </c>
      <c r="B58" s="115" t="s">
        <v>142</v>
      </c>
      <c r="C58" s="116">
        <v>4</v>
      </c>
      <c r="E58" s="117"/>
      <c r="F58" s="103"/>
      <c r="G58" s="103"/>
      <c r="H58" s="118"/>
      <c r="I58" s="103"/>
      <c r="J58" s="118"/>
    </row>
    <row r="59" spans="1:13" x14ac:dyDescent="0.2">
      <c r="A59" s="112"/>
      <c r="D59" s="103"/>
      <c r="E59" s="118"/>
      <c r="F59" s="115" t="s">
        <v>130</v>
      </c>
      <c r="G59" s="115"/>
      <c r="H59" s="124"/>
      <c r="I59" s="119">
        <v>8</v>
      </c>
      <c r="J59" s="118"/>
    </row>
    <row r="60" spans="1:13" x14ac:dyDescent="0.2">
      <c r="A60" s="112" t="s">
        <v>294</v>
      </c>
      <c r="B60" s="92" t="s">
        <v>130</v>
      </c>
      <c r="C60" s="119">
        <v>13</v>
      </c>
      <c r="E60" s="118"/>
      <c r="F60" s="123"/>
      <c r="G60" s="103"/>
      <c r="H60" s="103"/>
      <c r="I60" s="103"/>
      <c r="J60" s="118"/>
    </row>
    <row r="61" spans="1:13" x14ac:dyDescent="0.2">
      <c r="A61" s="112"/>
      <c r="B61" s="113"/>
      <c r="C61" s="123" t="s">
        <v>130</v>
      </c>
      <c r="E61" s="124"/>
      <c r="F61" s="119">
        <v>13</v>
      </c>
      <c r="I61" s="103"/>
      <c r="J61" s="118"/>
    </row>
    <row r="62" spans="1:13" x14ac:dyDescent="0.2">
      <c r="A62" s="112" t="s">
        <v>293</v>
      </c>
      <c r="B62" s="115" t="s">
        <v>132</v>
      </c>
      <c r="C62" s="125">
        <v>11</v>
      </c>
      <c r="D62" s="113"/>
      <c r="F62" s="103"/>
      <c r="G62" s="103"/>
      <c r="H62" s="103"/>
      <c r="I62" s="103"/>
      <c r="J62" s="118"/>
    </row>
    <row r="63" spans="1:13" ht="13.5" thickBot="1" x14ac:dyDescent="0.25">
      <c r="I63" s="103"/>
      <c r="J63" s="118"/>
      <c r="L63" s="92" t="s">
        <v>127</v>
      </c>
    </row>
    <row r="64" spans="1:13" x14ac:dyDescent="0.2">
      <c r="A64" s="110" t="s">
        <v>295</v>
      </c>
      <c r="B64" s="332" t="s">
        <v>137</v>
      </c>
      <c r="C64" s="111">
        <v>11</v>
      </c>
      <c r="I64" s="103"/>
      <c r="J64" s="118"/>
      <c r="K64" s="120"/>
      <c r="L64" s="121" t="s">
        <v>237</v>
      </c>
      <c r="M64" s="122"/>
    </row>
    <row r="65" spans="1:13" x14ac:dyDescent="0.2">
      <c r="A65" s="112"/>
      <c r="B65" s="113"/>
      <c r="C65" s="114" t="s">
        <v>131</v>
      </c>
      <c r="D65" s="115"/>
      <c r="F65" s="111">
        <v>12</v>
      </c>
      <c r="I65" s="103"/>
      <c r="J65" s="118"/>
    </row>
    <row r="66" spans="1:13" x14ac:dyDescent="0.2">
      <c r="A66" s="112" t="s">
        <v>235</v>
      </c>
      <c r="B66" s="115" t="s">
        <v>131</v>
      </c>
      <c r="C66" s="116">
        <v>13</v>
      </c>
      <c r="E66" s="117"/>
      <c r="I66" s="103"/>
      <c r="J66" s="118"/>
    </row>
    <row r="67" spans="1:13" x14ac:dyDescent="0.2">
      <c r="A67" s="112"/>
      <c r="D67" s="103"/>
      <c r="E67" s="118"/>
      <c r="F67" s="92" t="s">
        <v>139</v>
      </c>
      <c r="I67" s="119">
        <v>6</v>
      </c>
      <c r="J67" s="118"/>
    </row>
    <row r="68" spans="1:13" x14ac:dyDescent="0.2">
      <c r="A68" s="112" t="s">
        <v>236</v>
      </c>
      <c r="B68" s="92" t="s">
        <v>139</v>
      </c>
      <c r="C68" s="119"/>
      <c r="E68" s="118"/>
      <c r="F68" s="134"/>
      <c r="G68" s="113"/>
      <c r="H68" s="117"/>
      <c r="I68" s="103"/>
      <c r="J68" s="118"/>
    </row>
    <row r="69" spans="1:13" x14ac:dyDescent="0.2">
      <c r="A69" s="112"/>
      <c r="B69" s="113"/>
      <c r="C69" s="123" t="s">
        <v>139</v>
      </c>
      <c r="E69" s="124"/>
      <c r="F69" s="119">
        <v>13</v>
      </c>
      <c r="G69" s="103"/>
      <c r="H69" s="118"/>
      <c r="I69" s="103"/>
      <c r="J69" s="118"/>
    </row>
    <row r="70" spans="1:13" x14ac:dyDescent="0.2">
      <c r="A70" s="112"/>
      <c r="B70" s="115" t="s">
        <v>301</v>
      </c>
      <c r="C70" s="125"/>
      <c r="D70" s="113"/>
      <c r="F70" s="103"/>
      <c r="G70" s="103"/>
      <c r="H70" s="118"/>
      <c r="I70" s="103"/>
      <c r="J70" s="118"/>
    </row>
    <row r="71" spans="1:13" x14ac:dyDescent="0.2">
      <c r="F71" s="103"/>
      <c r="G71" s="103"/>
      <c r="H71" s="118"/>
      <c r="I71" s="115" t="s">
        <v>145</v>
      </c>
      <c r="J71" s="124"/>
      <c r="K71" s="111">
        <v>3</v>
      </c>
    </row>
    <row r="72" spans="1:13" ht="13.5" thickBot="1" x14ac:dyDescent="0.25">
      <c r="A72" s="110" t="s">
        <v>234</v>
      </c>
      <c r="B72" s="92" t="s">
        <v>145</v>
      </c>
      <c r="C72" s="111">
        <v>13</v>
      </c>
      <c r="F72" s="103"/>
      <c r="G72" s="103"/>
      <c r="H72" s="118"/>
      <c r="L72" s="103" t="s">
        <v>145</v>
      </c>
      <c r="M72" s="126"/>
    </row>
    <row r="73" spans="1:13" x14ac:dyDescent="0.2">
      <c r="A73" s="112"/>
      <c r="B73" s="113"/>
      <c r="C73" s="114" t="s">
        <v>145</v>
      </c>
      <c r="D73" s="115"/>
      <c r="F73" s="119">
        <v>13</v>
      </c>
      <c r="G73" s="103"/>
      <c r="H73" s="118"/>
      <c r="L73" s="121" t="s">
        <v>239</v>
      </c>
      <c r="M73" s="103"/>
    </row>
    <row r="74" spans="1:13" x14ac:dyDescent="0.2">
      <c r="A74" s="112" t="s">
        <v>289</v>
      </c>
      <c r="B74" s="115" t="s">
        <v>144</v>
      </c>
      <c r="C74" s="116">
        <v>8</v>
      </c>
      <c r="E74" s="117"/>
      <c r="F74" s="103"/>
      <c r="G74" s="103"/>
      <c r="H74" s="118"/>
    </row>
    <row r="75" spans="1:13" x14ac:dyDescent="0.2">
      <c r="A75" s="112"/>
      <c r="D75" s="103"/>
      <c r="E75" s="118"/>
      <c r="F75" s="115" t="s">
        <v>145</v>
      </c>
      <c r="G75" s="115"/>
      <c r="H75" s="124"/>
      <c r="I75" s="111">
        <v>13</v>
      </c>
    </row>
    <row r="76" spans="1:13" x14ac:dyDescent="0.2">
      <c r="A76" s="112" t="s">
        <v>286</v>
      </c>
      <c r="B76" s="92" t="s">
        <v>151</v>
      </c>
      <c r="C76" s="119">
        <v>10</v>
      </c>
      <c r="E76" s="118"/>
      <c r="F76" s="123"/>
      <c r="G76" s="103"/>
      <c r="H76" s="103"/>
    </row>
    <row r="77" spans="1:13" x14ac:dyDescent="0.2">
      <c r="A77" s="112"/>
      <c r="B77" s="113"/>
      <c r="C77" s="123" t="s">
        <v>135</v>
      </c>
      <c r="E77" s="124"/>
      <c r="F77" s="119">
        <v>5</v>
      </c>
      <c r="I77" s="92" t="s">
        <v>130</v>
      </c>
      <c r="K77" s="119">
        <v>9</v>
      </c>
    </row>
    <row r="78" spans="1:13" ht="13.5" thickBot="1" x14ac:dyDescent="0.25">
      <c r="A78" s="112" t="s">
        <v>285</v>
      </c>
      <c r="B78" s="115" t="s">
        <v>135</v>
      </c>
      <c r="C78" s="125">
        <v>13</v>
      </c>
      <c r="D78" s="113"/>
      <c r="F78" s="103"/>
      <c r="G78" s="103"/>
      <c r="H78" s="103"/>
      <c r="I78" s="113"/>
      <c r="J78" s="117"/>
      <c r="K78" s="126"/>
      <c r="L78" s="126" t="s">
        <v>139</v>
      </c>
      <c r="M78" s="126"/>
    </row>
    <row r="79" spans="1:13" x14ac:dyDescent="0.2">
      <c r="H79" s="103"/>
      <c r="I79" s="115" t="s">
        <v>139</v>
      </c>
      <c r="J79" s="124"/>
      <c r="K79" s="111">
        <v>13</v>
      </c>
      <c r="L79" s="105" t="s">
        <v>240</v>
      </c>
      <c r="M79" s="103"/>
    </row>
    <row r="80" spans="1:13" x14ac:dyDescent="0.2">
      <c r="H80" s="103"/>
      <c r="L80" s="103"/>
      <c r="M80" s="103"/>
    </row>
    <row r="81" spans="1:13" ht="13.5" thickBot="1" x14ac:dyDescent="0.25">
      <c r="H81" s="103"/>
      <c r="I81" s="103"/>
      <c r="J81" s="103"/>
      <c r="L81" s="126" t="s">
        <v>130</v>
      </c>
      <c r="M81" s="126"/>
    </row>
    <row r="82" spans="1:13" x14ac:dyDescent="0.2">
      <c r="I82" s="103"/>
      <c r="J82" s="103"/>
      <c r="L82" s="91" t="s">
        <v>241</v>
      </c>
    </row>
    <row r="83" spans="1:13" x14ac:dyDescent="0.2">
      <c r="I83" s="103"/>
      <c r="J83" s="103"/>
      <c r="L83" s="91"/>
    </row>
    <row r="84" spans="1:13" x14ac:dyDescent="0.2">
      <c r="A84" s="135" t="s">
        <v>296</v>
      </c>
      <c r="I84" s="103"/>
      <c r="J84" s="103"/>
      <c r="L84" s="91"/>
    </row>
    <row r="85" spans="1:13" x14ac:dyDescent="0.2">
      <c r="A85" s="91"/>
      <c r="I85" s="103"/>
      <c r="J85" s="103"/>
      <c r="L85" s="91"/>
    </row>
    <row r="86" spans="1:13" x14ac:dyDescent="0.2">
      <c r="F86" s="136" t="s">
        <v>129</v>
      </c>
      <c r="G86" s="111"/>
      <c r="H86" s="111"/>
      <c r="I86" s="111">
        <v>0</v>
      </c>
      <c r="J86" s="111"/>
      <c r="K86" s="111"/>
    </row>
    <row r="87" spans="1:13" x14ac:dyDescent="0.2">
      <c r="F87" s="137"/>
      <c r="G87" s="137"/>
      <c r="H87" s="138"/>
      <c r="I87" s="139" t="s">
        <v>152</v>
      </c>
      <c r="J87" s="111"/>
      <c r="K87" s="111">
        <v>0</v>
      </c>
    </row>
    <row r="88" spans="1:13" x14ac:dyDescent="0.2">
      <c r="F88" s="139" t="s">
        <v>152</v>
      </c>
      <c r="G88" s="139"/>
      <c r="H88" s="140"/>
      <c r="I88" s="111">
        <v>13</v>
      </c>
      <c r="J88" s="138"/>
      <c r="K88" s="111"/>
    </row>
    <row r="89" spans="1:13" ht="13.5" thickBot="1" x14ac:dyDescent="0.25">
      <c r="F89" s="111"/>
      <c r="G89" s="111"/>
      <c r="H89" s="111"/>
      <c r="I89" s="119"/>
      <c r="J89" s="141"/>
      <c r="K89" s="111"/>
      <c r="L89" s="92" t="s">
        <v>135</v>
      </c>
    </row>
    <row r="90" spans="1:13" x14ac:dyDescent="0.2">
      <c r="F90" s="111" t="s">
        <v>131</v>
      </c>
      <c r="G90" s="111"/>
      <c r="H90" s="111"/>
      <c r="I90" s="111">
        <v>2</v>
      </c>
      <c r="J90" s="141"/>
      <c r="K90" s="142"/>
      <c r="L90" s="121" t="s">
        <v>245</v>
      </c>
      <c r="M90" s="122"/>
    </row>
    <row r="91" spans="1:13" x14ac:dyDescent="0.2">
      <c r="F91" s="137"/>
      <c r="G91" s="137"/>
      <c r="H91" s="138"/>
      <c r="I91" s="111" t="s">
        <v>135</v>
      </c>
      <c r="J91" s="140"/>
      <c r="K91" s="119">
        <v>13</v>
      </c>
    </row>
    <row r="92" spans="1:13" ht="13.5" thickBot="1" x14ac:dyDescent="0.25">
      <c r="F92" s="139" t="s">
        <v>135</v>
      </c>
      <c r="G92" s="139"/>
      <c r="H92" s="140"/>
      <c r="I92" s="137">
        <v>13</v>
      </c>
      <c r="J92" s="111"/>
      <c r="K92" s="119"/>
      <c r="L92" s="103" t="s">
        <v>152</v>
      </c>
      <c r="M92" s="126"/>
    </row>
    <row r="93" spans="1:13" x14ac:dyDescent="0.2">
      <c r="F93" s="111"/>
      <c r="G93" s="111"/>
      <c r="H93" s="111"/>
      <c r="I93" s="111"/>
      <c r="J93" s="111"/>
      <c r="K93" s="119"/>
      <c r="L93" s="121" t="s">
        <v>247</v>
      </c>
      <c r="M93" s="103"/>
    </row>
    <row r="94" spans="1:13" x14ac:dyDescent="0.2">
      <c r="F94" s="111"/>
      <c r="G94" s="111"/>
      <c r="H94" s="119"/>
      <c r="I94" s="111" t="s">
        <v>129</v>
      </c>
      <c r="J94" s="111"/>
      <c r="K94" s="119">
        <v>9</v>
      </c>
      <c r="L94" s="103"/>
      <c r="M94" s="103"/>
    </row>
    <row r="95" spans="1:13" ht="13.5" thickBot="1" x14ac:dyDescent="0.25">
      <c r="F95" s="111"/>
      <c r="G95" s="111"/>
      <c r="H95" s="119"/>
      <c r="I95" s="137"/>
      <c r="J95" s="138"/>
      <c r="K95" s="143"/>
      <c r="L95" s="126" t="s">
        <v>131</v>
      </c>
      <c r="M95" s="126"/>
    </row>
    <row r="96" spans="1:13" x14ac:dyDescent="0.2">
      <c r="F96" s="111"/>
      <c r="G96" s="111"/>
      <c r="H96" s="119"/>
      <c r="I96" s="139" t="s">
        <v>131</v>
      </c>
      <c r="J96" s="140"/>
      <c r="K96" s="111">
        <v>13</v>
      </c>
      <c r="L96" s="105" t="s">
        <v>248</v>
      </c>
      <c r="M96" s="103"/>
    </row>
    <row r="97" spans="1:13" x14ac:dyDescent="0.2">
      <c r="H97" s="103"/>
      <c r="L97" s="103"/>
      <c r="M97" s="103"/>
    </row>
    <row r="98" spans="1:13" ht="13.5" thickBot="1" x14ac:dyDescent="0.25">
      <c r="F98" s="91"/>
      <c r="I98" s="103"/>
      <c r="J98" s="103"/>
      <c r="L98" s="126" t="s">
        <v>129</v>
      </c>
      <c r="M98" s="126"/>
    </row>
    <row r="99" spans="1:13" x14ac:dyDescent="0.2">
      <c r="F99" s="91"/>
      <c r="I99" s="103"/>
      <c r="J99" s="103"/>
      <c r="L99" s="105" t="s">
        <v>249</v>
      </c>
    </row>
    <row r="100" spans="1:13" x14ac:dyDescent="0.2">
      <c r="F100" s="91"/>
      <c r="I100" s="103"/>
      <c r="J100" s="103"/>
      <c r="L100" s="105"/>
    </row>
    <row r="101" spans="1:13" x14ac:dyDescent="0.2">
      <c r="A101" s="144" t="s">
        <v>298</v>
      </c>
    </row>
    <row r="102" spans="1:13" x14ac:dyDescent="0.2">
      <c r="A102" s="145"/>
    </row>
    <row r="103" spans="1:13" x14ac:dyDescent="0.2">
      <c r="B103" s="103"/>
      <c r="C103" s="103" t="s">
        <v>133</v>
      </c>
      <c r="D103" s="103"/>
      <c r="F103" s="111"/>
    </row>
    <row r="104" spans="1:13" x14ac:dyDescent="0.2">
      <c r="B104" s="103"/>
      <c r="C104" s="113"/>
      <c r="D104" s="113"/>
      <c r="E104" s="117"/>
      <c r="F104" s="123" t="s">
        <v>133</v>
      </c>
      <c r="I104" s="111">
        <v>9</v>
      </c>
    </row>
    <row r="105" spans="1:13" x14ac:dyDescent="0.2">
      <c r="B105" s="103"/>
      <c r="C105" s="115" t="s">
        <v>301</v>
      </c>
      <c r="D105" s="115"/>
      <c r="E105" s="124"/>
      <c r="F105" s="137"/>
      <c r="G105" s="113"/>
      <c r="H105" s="117"/>
    </row>
    <row r="106" spans="1:13" x14ac:dyDescent="0.2">
      <c r="B106" s="103"/>
      <c r="F106" s="103"/>
      <c r="G106" s="103"/>
      <c r="H106" s="118"/>
      <c r="I106" s="123" t="s">
        <v>132</v>
      </c>
      <c r="K106" s="111" t="s">
        <v>16</v>
      </c>
    </row>
    <row r="107" spans="1:13" x14ac:dyDescent="0.2">
      <c r="B107" s="103"/>
      <c r="C107" s="115" t="s">
        <v>142</v>
      </c>
      <c r="D107" s="115"/>
      <c r="F107" s="119">
        <v>11</v>
      </c>
      <c r="G107" s="103"/>
      <c r="H107" s="118"/>
      <c r="I107" s="134"/>
      <c r="J107" s="117"/>
    </row>
    <row r="108" spans="1:13" x14ac:dyDescent="0.2">
      <c r="B108" s="103"/>
      <c r="D108" s="103"/>
      <c r="E108" s="117"/>
      <c r="F108" s="115" t="s">
        <v>132</v>
      </c>
      <c r="G108" s="115"/>
      <c r="H108" s="124"/>
      <c r="I108" s="119">
        <v>13</v>
      </c>
      <c r="J108" s="118"/>
    </row>
    <row r="109" spans="1:13" x14ac:dyDescent="0.2">
      <c r="B109" s="103"/>
      <c r="C109" s="103" t="s">
        <v>132</v>
      </c>
      <c r="E109" s="124"/>
      <c r="F109" s="119">
        <v>13</v>
      </c>
      <c r="I109" s="103"/>
      <c r="J109" s="118"/>
    </row>
    <row r="110" spans="1:13" x14ac:dyDescent="0.2">
      <c r="B110" s="103"/>
      <c r="C110" s="137"/>
      <c r="D110" s="113"/>
      <c r="F110" s="103"/>
      <c r="G110" s="103"/>
      <c r="H110" s="103"/>
      <c r="I110" s="103"/>
      <c r="J110" s="118"/>
    </row>
    <row r="111" spans="1:13" ht="13.5" thickBot="1" x14ac:dyDescent="0.25">
      <c r="B111" s="103"/>
      <c r="C111" s="103" t="s">
        <v>137</v>
      </c>
      <c r="D111" s="103"/>
      <c r="F111" s="111"/>
      <c r="J111" s="118"/>
      <c r="L111" s="92" t="s">
        <v>132</v>
      </c>
    </row>
    <row r="112" spans="1:13" x14ac:dyDescent="0.2">
      <c r="B112" s="103"/>
      <c r="C112" s="113"/>
      <c r="D112" s="113"/>
      <c r="E112" s="117"/>
      <c r="F112" s="123" t="s">
        <v>137</v>
      </c>
      <c r="I112" s="111">
        <v>13</v>
      </c>
      <c r="J112" s="118"/>
      <c r="K112" s="122"/>
      <c r="L112" s="121" t="s">
        <v>299</v>
      </c>
      <c r="M112" s="122"/>
    </row>
    <row r="113" spans="2:13" x14ac:dyDescent="0.2">
      <c r="B113" s="103"/>
      <c r="C113" s="115" t="s">
        <v>301</v>
      </c>
      <c r="D113" s="115"/>
      <c r="E113" s="124"/>
      <c r="F113" s="137"/>
      <c r="G113" s="113"/>
      <c r="H113" s="117"/>
      <c r="J113" s="118"/>
    </row>
    <row r="114" spans="2:13" ht="13.5" thickBot="1" x14ac:dyDescent="0.25">
      <c r="B114" s="103"/>
      <c r="F114" s="103"/>
      <c r="G114" s="103"/>
      <c r="H114" s="118"/>
      <c r="I114" s="123" t="s">
        <v>137</v>
      </c>
      <c r="J114" s="124"/>
      <c r="K114" s="111" t="s">
        <v>16</v>
      </c>
      <c r="L114" s="103" t="s">
        <v>137</v>
      </c>
      <c r="M114" s="126"/>
    </row>
    <row r="115" spans="2:13" x14ac:dyDescent="0.2">
      <c r="B115" s="103"/>
      <c r="C115" s="115" t="s">
        <v>144</v>
      </c>
      <c r="D115" s="115"/>
      <c r="F115" s="119">
        <v>6</v>
      </c>
      <c r="G115" s="103"/>
      <c r="H115" s="118"/>
      <c r="I115" s="134"/>
      <c r="J115" s="113"/>
      <c r="L115" s="121" t="s">
        <v>300</v>
      </c>
      <c r="M115" s="103"/>
    </row>
    <row r="116" spans="2:13" x14ac:dyDescent="0.2">
      <c r="B116" s="103"/>
      <c r="D116" s="103"/>
      <c r="E116" s="117"/>
      <c r="F116" s="115" t="s">
        <v>151</v>
      </c>
      <c r="G116" s="115"/>
      <c r="H116" s="124"/>
      <c r="I116" s="119">
        <v>11</v>
      </c>
      <c r="J116" s="103"/>
    </row>
    <row r="117" spans="2:13" x14ac:dyDescent="0.2">
      <c r="B117" s="103"/>
      <c r="C117" s="103" t="s">
        <v>151</v>
      </c>
      <c r="E117" s="124"/>
      <c r="F117" s="119">
        <v>13</v>
      </c>
      <c r="I117" s="103"/>
      <c r="J117" s="103"/>
    </row>
    <row r="118" spans="2:13" x14ac:dyDescent="0.2">
      <c r="B118" s="103"/>
      <c r="C118" s="137"/>
      <c r="D118" s="113"/>
      <c r="F118" s="103"/>
      <c r="G118" s="103"/>
      <c r="H118" s="103"/>
      <c r="I118" s="92" t="s">
        <v>133</v>
      </c>
      <c r="K118" s="119" t="s">
        <v>16</v>
      </c>
    </row>
    <row r="119" spans="2:13" ht="13.5" thickBot="1" x14ac:dyDescent="0.25">
      <c r="B119" s="103"/>
      <c r="F119" s="103"/>
      <c r="G119" s="103"/>
      <c r="H119" s="103"/>
      <c r="I119" s="113"/>
      <c r="J119" s="117"/>
      <c r="K119" s="126"/>
      <c r="L119" s="126" t="s">
        <v>133</v>
      </c>
      <c r="M119" s="126"/>
    </row>
    <row r="120" spans="2:13" x14ac:dyDescent="0.2">
      <c r="B120" s="103"/>
      <c r="C120" s="111"/>
      <c r="F120" s="103"/>
      <c r="G120" s="103"/>
      <c r="H120" s="103"/>
      <c r="I120" s="115" t="s">
        <v>151</v>
      </c>
      <c r="J120" s="124"/>
      <c r="K120" s="111" t="s">
        <v>16</v>
      </c>
      <c r="L120" s="105" t="s">
        <v>302</v>
      </c>
      <c r="M120" s="103"/>
    </row>
    <row r="121" spans="2:13" x14ac:dyDescent="0.2">
      <c r="B121" s="103"/>
      <c r="C121" s="103"/>
      <c r="D121" s="103"/>
      <c r="E121" s="103"/>
      <c r="F121" s="119"/>
      <c r="G121" s="103"/>
      <c r="H121" s="103"/>
      <c r="L121" s="103"/>
      <c r="M121" s="103"/>
    </row>
    <row r="122" spans="2:13" ht="13.5" thickBot="1" x14ac:dyDescent="0.25">
      <c r="B122" s="103"/>
      <c r="C122" s="119"/>
      <c r="D122" s="103"/>
      <c r="E122" s="103"/>
      <c r="F122" s="103"/>
      <c r="G122" s="103"/>
      <c r="H122" s="103"/>
      <c r="I122" s="103"/>
      <c r="J122" s="103"/>
      <c r="L122" s="126" t="s">
        <v>151</v>
      </c>
      <c r="M122" s="126"/>
    </row>
    <row r="123" spans="2:13" x14ac:dyDescent="0.2">
      <c r="B123" s="103"/>
      <c r="C123" s="103"/>
      <c r="D123" s="103"/>
      <c r="E123" s="103"/>
      <c r="F123" s="103"/>
      <c r="G123" s="103"/>
      <c r="H123" s="103"/>
      <c r="I123" s="103"/>
      <c r="J123" s="103"/>
      <c r="L123" s="91" t="s">
        <v>303</v>
      </c>
    </row>
    <row r="124" spans="2:13" x14ac:dyDescent="0.2">
      <c r="B124" s="103"/>
      <c r="C124" s="119"/>
      <c r="D124" s="103"/>
      <c r="E124" s="103"/>
      <c r="F124" s="103"/>
      <c r="G124" s="103"/>
      <c r="H124" s="103"/>
    </row>
    <row r="125" spans="2:13" x14ac:dyDescent="0.2">
      <c r="B125" s="103"/>
      <c r="C125" s="103"/>
      <c r="D125" s="103"/>
      <c r="E125" s="103"/>
      <c r="F125" s="103" t="s">
        <v>301</v>
      </c>
      <c r="I125" s="111"/>
    </row>
    <row r="126" spans="2:13" x14ac:dyDescent="0.2">
      <c r="B126" s="103"/>
      <c r="E126" s="103"/>
      <c r="F126" s="113"/>
      <c r="G126" s="113"/>
      <c r="H126" s="117"/>
      <c r="I126" s="123" t="s">
        <v>142</v>
      </c>
      <c r="K126" s="111" t="s">
        <v>16</v>
      </c>
    </row>
    <row r="127" spans="2:13" x14ac:dyDescent="0.2">
      <c r="E127" s="103"/>
      <c r="F127" s="115" t="s">
        <v>142</v>
      </c>
      <c r="G127" s="115"/>
      <c r="H127" s="124"/>
      <c r="I127" s="125" t="s">
        <v>16</v>
      </c>
      <c r="J127" s="117"/>
    </row>
    <row r="128" spans="2:13" ht="13.5" thickBot="1" x14ac:dyDescent="0.25">
      <c r="E128" s="103"/>
      <c r="F128" s="111"/>
      <c r="J128" s="118"/>
      <c r="L128" s="92" t="s">
        <v>142</v>
      </c>
    </row>
    <row r="129" spans="1:13" x14ac:dyDescent="0.2">
      <c r="E129" s="103"/>
      <c r="F129" s="103" t="s">
        <v>301</v>
      </c>
      <c r="I129" s="111"/>
      <c r="J129" s="118"/>
      <c r="K129" s="122"/>
      <c r="L129" s="121" t="s">
        <v>304</v>
      </c>
      <c r="M129" s="122"/>
    </row>
    <row r="130" spans="1:13" x14ac:dyDescent="0.2">
      <c r="E130" s="103"/>
      <c r="F130" s="113"/>
      <c r="G130" s="113"/>
      <c r="H130" s="117"/>
      <c r="I130" s="123" t="s">
        <v>144</v>
      </c>
      <c r="J130" s="124"/>
      <c r="K130" s="111" t="s">
        <v>16</v>
      </c>
    </row>
    <row r="131" spans="1:13" ht="13.5" thickBot="1" x14ac:dyDescent="0.25">
      <c r="E131" s="103"/>
      <c r="F131" s="115" t="s">
        <v>144</v>
      </c>
      <c r="G131" s="115"/>
      <c r="H131" s="124"/>
      <c r="I131" s="125"/>
      <c r="J131" s="103"/>
      <c r="L131" s="103" t="s">
        <v>144</v>
      </c>
      <c r="M131" s="126"/>
    </row>
    <row r="132" spans="1:13" x14ac:dyDescent="0.2">
      <c r="E132" s="103"/>
      <c r="F132" s="119"/>
      <c r="I132" s="103"/>
      <c r="J132" s="103"/>
      <c r="L132" s="121" t="s">
        <v>305</v>
      </c>
    </row>
    <row r="133" spans="1:13" x14ac:dyDescent="0.2">
      <c r="F133" s="103"/>
      <c r="G133" s="103"/>
      <c r="H133" s="103"/>
      <c r="I133" s="92" t="s">
        <v>158</v>
      </c>
      <c r="K133" s="119">
        <v>13</v>
      </c>
    </row>
    <row r="134" spans="1:13" ht="13.5" thickBot="1" x14ac:dyDescent="0.25">
      <c r="F134" s="103"/>
      <c r="G134" s="103"/>
      <c r="H134" s="103"/>
      <c r="I134" s="113"/>
      <c r="J134" s="117"/>
      <c r="K134" s="126"/>
      <c r="L134" s="126" t="s">
        <v>158</v>
      </c>
      <c r="M134" s="126"/>
    </row>
    <row r="135" spans="1:13" x14ac:dyDescent="0.2">
      <c r="F135" s="103"/>
      <c r="G135" s="103"/>
      <c r="H135" s="103"/>
      <c r="I135" s="115" t="s">
        <v>186</v>
      </c>
      <c r="J135" s="124"/>
      <c r="K135" s="111" t="s">
        <v>16</v>
      </c>
      <c r="L135" s="105" t="s">
        <v>306</v>
      </c>
      <c r="M135" s="103"/>
    </row>
    <row r="136" spans="1:13" x14ac:dyDescent="0.2">
      <c r="F136" s="119"/>
      <c r="G136" s="103"/>
      <c r="H136" s="103"/>
      <c r="L136" s="103"/>
      <c r="M136" s="103"/>
    </row>
    <row r="137" spans="1:13" ht="13.5" thickBot="1" x14ac:dyDescent="0.25">
      <c r="F137" s="103"/>
      <c r="G137" s="103"/>
      <c r="H137" s="103"/>
      <c r="I137" s="103"/>
      <c r="J137" s="103"/>
      <c r="L137" s="126" t="s">
        <v>186</v>
      </c>
      <c r="M137" s="126"/>
    </row>
    <row r="138" spans="1:13" x14ac:dyDescent="0.2">
      <c r="A138" s="94">
        <v>1</v>
      </c>
      <c r="B138" s="419" t="s">
        <v>127</v>
      </c>
      <c r="F138" s="103"/>
      <c r="G138" s="103"/>
      <c r="H138" s="103"/>
      <c r="I138" s="103"/>
      <c r="J138" s="103"/>
      <c r="L138" s="91" t="s">
        <v>307</v>
      </c>
    </row>
    <row r="139" spans="1:13" x14ac:dyDescent="0.2">
      <c r="A139" s="94">
        <v>2</v>
      </c>
      <c r="B139" s="420" t="s">
        <v>145</v>
      </c>
    </row>
    <row r="140" spans="1:13" x14ac:dyDescent="0.2">
      <c r="A140" s="94">
        <v>3</v>
      </c>
      <c r="B140" s="421" t="s">
        <v>139</v>
      </c>
    </row>
    <row r="141" spans="1:13" x14ac:dyDescent="0.2">
      <c r="A141" s="94">
        <v>4</v>
      </c>
      <c r="B141" s="95" t="s">
        <v>130</v>
      </c>
    </row>
    <row r="142" spans="1:13" x14ac:dyDescent="0.2">
      <c r="A142" s="94">
        <v>5</v>
      </c>
      <c r="B142" s="95" t="s">
        <v>135</v>
      </c>
    </row>
    <row r="143" spans="1:13" x14ac:dyDescent="0.2">
      <c r="A143" s="94">
        <v>6</v>
      </c>
      <c r="B143" s="95" t="s">
        <v>152</v>
      </c>
    </row>
    <row r="144" spans="1:13" x14ac:dyDescent="0.2">
      <c r="A144" s="147">
        <v>7</v>
      </c>
      <c r="B144" s="95" t="s">
        <v>131</v>
      </c>
    </row>
    <row r="145" spans="1:2" x14ac:dyDescent="0.2">
      <c r="A145" s="147">
        <v>8</v>
      </c>
      <c r="B145" s="95" t="s">
        <v>129</v>
      </c>
    </row>
    <row r="146" spans="1:2" x14ac:dyDescent="0.2">
      <c r="A146" s="94">
        <v>9</v>
      </c>
      <c r="B146" s="95" t="s">
        <v>132</v>
      </c>
    </row>
    <row r="147" spans="1:2" x14ac:dyDescent="0.2">
      <c r="A147" s="94">
        <v>10</v>
      </c>
      <c r="B147" s="95" t="s">
        <v>137</v>
      </c>
    </row>
    <row r="148" spans="1:2" x14ac:dyDescent="0.2">
      <c r="A148" s="94">
        <v>11</v>
      </c>
      <c r="B148" s="95" t="s">
        <v>133</v>
      </c>
    </row>
    <row r="149" spans="1:2" x14ac:dyDescent="0.2">
      <c r="A149" s="94">
        <v>12</v>
      </c>
      <c r="B149" s="95" t="s">
        <v>151</v>
      </c>
    </row>
    <row r="150" spans="1:2" x14ac:dyDescent="0.2">
      <c r="A150" s="94">
        <v>13</v>
      </c>
      <c r="B150" s="95" t="s">
        <v>142</v>
      </c>
    </row>
    <row r="151" spans="1:2" x14ac:dyDescent="0.2">
      <c r="A151" s="94">
        <v>14</v>
      </c>
      <c r="B151" s="95" t="s">
        <v>144</v>
      </c>
    </row>
    <row r="152" spans="1:2" x14ac:dyDescent="0.2">
      <c r="A152" s="94">
        <v>15</v>
      </c>
      <c r="B152" s="95" t="s">
        <v>158</v>
      </c>
    </row>
    <row r="153" spans="1:2" x14ac:dyDescent="0.2">
      <c r="A153" s="94">
        <v>16</v>
      </c>
      <c r="B153" s="95" t="s">
        <v>186</v>
      </c>
    </row>
    <row r="154" spans="1:2" x14ac:dyDescent="0.2">
      <c r="A154" s="147" t="s">
        <v>470</v>
      </c>
      <c r="B154" s="68" t="s">
        <v>146</v>
      </c>
    </row>
    <row r="155" spans="1:2" x14ac:dyDescent="0.2">
      <c r="A155" s="147" t="s">
        <v>470</v>
      </c>
      <c r="B155" s="68" t="s">
        <v>150</v>
      </c>
    </row>
    <row r="156" spans="1:2" x14ac:dyDescent="0.2">
      <c r="A156" s="147" t="s">
        <v>470</v>
      </c>
      <c r="B156" s="68" t="s">
        <v>159</v>
      </c>
    </row>
    <row r="157" spans="1:2" x14ac:dyDescent="0.2">
      <c r="A157" s="147" t="s">
        <v>470</v>
      </c>
      <c r="B157" s="68" t="s">
        <v>141</v>
      </c>
    </row>
    <row r="158" spans="1:2" x14ac:dyDescent="0.2">
      <c r="A158" s="147" t="s">
        <v>470</v>
      </c>
      <c r="B158" s="68" t="s">
        <v>140</v>
      </c>
    </row>
    <row r="159" spans="1:2" x14ac:dyDescent="0.2">
      <c r="A159" s="147" t="s">
        <v>470</v>
      </c>
      <c r="B159" s="68" t="s">
        <v>147</v>
      </c>
    </row>
  </sheetData>
  <hyperlinks>
    <hyperlink ref="S1" location="'1'!J1" display="12.05"/>
    <hyperlink ref="H1" location="Kalender!G1" display="Kalender"/>
    <hyperlink ref="K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&amp;R&amp;"Arial,Regular"&amp;9Page &amp;P of &amp;N</oddHeader>
  </headerFooter>
  <rowBreaks count="2" manualBreakCount="2">
    <brk id="44" max="16383" man="1"/>
    <brk id="10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showRowColHeaders="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3" style="92" customWidth="1"/>
    <col min="2" max="2" width="33.42578125" style="92" customWidth="1"/>
    <col min="3" max="3" width="6.28515625" style="92" customWidth="1"/>
    <col min="4" max="4" width="6.5703125" style="92" bestFit="1" customWidth="1"/>
    <col min="5" max="15" width="4.42578125" style="92" customWidth="1"/>
    <col min="16" max="16384" width="9.140625" style="92"/>
  </cols>
  <sheetData>
    <row r="1" spans="1:15" x14ac:dyDescent="0.2">
      <c r="A1" s="91" t="str">
        <f>UPPER((Kalend!D34)&amp;" - "&amp;(Kalend!C34)&amp;" - "&amp;(Kalend!E34))</f>
        <v>L - HOOAJA LÕPETAMINE (PLIKS-PLAKS) - DUO</v>
      </c>
      <c r="F1" s="418" t="str">
        <f>HYPERLINK("#Kalend!I1","Kalender")</f>
        <v>Kalender</v>
      </c>
      <c r="G1" s="93"/>
      <c r="H1" s="418" t="str">
        <f>HYPERLINK("#Reit!I1","Reiting")</f>
        <v>Reiting</v>
      </c>
    </row>
    <row r="2" spans="1:15" x14ac:dyDescent="0.2">
      <c r="A2" s="93" t="str">
        <f>"Toimumisaeg: "&amp;(Kalend!A34)&amp;" kell "&amp;(Kalend!B34)</f>
        <v>Toimumisaeg: L, 12.10.2013 kell 12:00</v>
      </c>
    </row>
    <row r="3" spans="1:15" x14ac:dyDescent="0.2">
      <c r="A3" s="93" t="str">
        <f>"Toimumiskoht: "&amp;(Kalend!F34)</f>
        <v>Toimumiskoht: Voka staadion ja spordihoone</v>
      </c>
    </row>
    <row r="4" spans="1:15" x14ac:dyDescent="0.2">
      <c r="A4" s="93" t="str">
        <f>"Korraldaja: "&amp;(Kalend!G34)</f>
        <v xml:space="preserve">Korraldaja: </v>
      </c>
    </row>
    <row r="5" spans="1:15" x14ac:dyDescent="0.2">
      <c r="A5" s="93"/>
    </row>
    <row r="6" spans="1:15" x14ac:dyDescent="0.2">
      <c r="A6" s="428" t="s">
        <v>544</v>
      </c>
    </row>
    <row r="8" spans="1:15" s="101" customFormat="1" x14ac:dyDescent="0.2">
      <c r="A8" s="96"/>
      <c r="B8" s="96" t="s">
        <v>121</v>
      </c>
      <c r="C8" s="96" t="s">
        <v>275</v>
      </c>
      <c r="D8" s="96" t="s">
        <v>471</v>
      </c>
      <c r="E8" s="96">
        <v>1</v>
      </c>
      <c r="F8" s="96">
        <v>2</v>
      </c>
      <c r="G8" s="96">
        <v>3</v>
      </c>
      <c r="H8" s="96">
        <v>4</v>
      </c>
      <c r="I8" s="96">
        <v>5</v>
      </c>
      <c r="J8" s="96">
        <v>6</v>
      </c>
      <c r="K8" s="96">
        <v>7</v>
      </c>
      <c r="L8" s="96">
        <v>8</v>
      </c>
      <c r="M8" s="96">
        <v>9</v>
      </c>
      <c r="N8" s="96">
        <v>10</v>
      </c>
      <c r="O8" s="96">
        <v>11</v>
      </c>
    </row>
    <row r="9" spans="1:15" x14ac:dyDescent="0.2">
      <c r="A9" s="94">
        <v>1</v>
      </c>
      <c r="B9" s="95" t="s">
        <v>472</v>
      </c>
      <c r="C9" s="427">
        <f>RANK(D9,D$9:D$19,0)</f>
        <v>4</v>
      </c>
      <c r="D9" s="426">
        <f>SUM(E9:O9)+COUNTIF(E9:O9,2)/100</f>
        <v>9.0399999999999991</v>
      </c>
      <c r="E9" s="97"/>
      <c r="F9" s="98">
        <v>1</v>
      </c>
      <c r="G9" s="98">
        <v>0</v>
      </c>
      <c r="H9" s="98">
        <v>2</v>
      </c>
      <c r="I9" s="98">
        <v>2</v>
      </c>
      <c r="J9" s="98"/>
      <c r="K9" s="98"/>
      <c r="L9" s="98">
        <v>0</v>
      </c>
      <c r="M9" s="98"/>
      <c r="N9" s="98">
        <v>2</v>
      </c>
      <c r="O9" s="98">
        <v>2</v>
      </c>
    </row>
    <row r="10" spans="1:15" x14ac:dyDescent="0.2">
      <c r="A10" s="94">
        <v>2</v>
      </c>
      <c r="B10" s="95" t="s">
        <v>473</v>
      </c>
      <c r="C10" s="427">
        <f t="shared" ref="C10:C19" si="0">RANK(D10,D$9:D$19,0)</f>
        <v>2</v>
      </c>
      <c r="D10" s="426">
        <f t="shared" ref="D10:D19" si="1">SUM(E10:O10)+COUNTIF(E10:O10,2)/100</f>
        <v>11.05</v>
      </c>
      <c r="E10" s="98">
        <v>1</v>
      </c>
      <c r="F10" s="97"/>
      <c r="G10" s="98">
        <v>2</v>
      </c>
      <c r="H10" s="98">
        <v>2</v>
      </c>
      <c r="I10" s="98">
        <v>2</v>
      </c>
      <c r="J10" s="98">
        <v>2</v>
      </c>
      <c r="K10" s="98">
        <v>0</v>
      </c>
      <c r="L10" s="98">
        <v>0</v>
      </c>
      <c r="M10" s="98">
        <v>2</v>
      </c>
      <c r="N10" s="98">
        <v>0</v>
      </c>
      <c r="O10" s="98">
        <v>0</v>
      </c>
    </row>
    <row r="11" spans="1:15" x14ac:dyDescent="0.2">
      <c r="A11" s="94">
        <v>3</v>
      </c>
      <c r="B11" s="95" t="s">
        <v>474</v>
      </c>
      <c r="C11" s="427">
        <f t="shared" si="0"/>
        <v>6</v>
      </c>
      <c r="D11" s="426">
        <f t="shared" si="1"/>
        <v>8.0399999999999991</v>
      </c>
      <c r="E11" s="98">
        <v>2</v>
      </c>
      <c r="F11" s="98">
        <v>0</v>
      </c>
      <c r="G11" s="97"/>
      <c r="H11" s="98">
        <v>0</v>
      </c>
      <c r="I11" s="98">
        <v>0</v>
      </c>
      <c r="J11" s="98">
        <v>2</v>
      </c>
      <c r="K11" s="98">
        <v>2</v>
      </c>
      <c r="L11" s="98"/>
      <c r="M11" s="98">
        <v>0</v>
      </c>
      <c r="N11" s="98">
        <v>0</v>
      </c>
      <c r="O11" s="98">
        <v>2</v>
      </c>
    </row>
    <row r="12" spans="1:15" x14ac:dyDescent="0.2">
      <c r="A12" s="94">
        <v>4</v>
      </c>
      <c r="B12" s="95" t="s">
        <v>475</v>
      </c>
      <c r="C12" s="427">
        <f t="shared" si="0"/>
        <v>10</v>
      </c>
      <c r="D12" s="426">
        <f t="shared" si="1"/>
        <v>5.0199999999999996</v>
      </c>
      <c r="E12" s="98">
        <v>0</v>
      </c>
      <c r="F12" s="98">
        <v>0</v>
      </c>
      <c r="G12" s="98">
        <v>2</v>
      </c>
      <c r="H12" s="97"/>
      <c r="I12" s="98">
        <v>2</v>
      </c>
      <c r="J12" s="98"/>
      <c r="K12" s="98">
        <v>0</v>
      </c>
      <c r="L12" s="98">
        <v>0</v>
      </c>
      <c r="M12" s="98">
        <v>0</v>
      </c>
      <c r="N12" s="98">
        <v>0</v>
      </c>
      <c r="O12" s="98">
        <v>1</v>
      </c>
    </row>
    <row r="13" spans="1:15" x14ac:dyDescent="0.2">
      <c r="A13" s="94">
        <v>5</v>
      </c>
      <c r="B13" s="95" t="s">
        <v>476</v>
      </c>
      <c r="C13" s="427">
        <f t="shared" si="0"/>
        <v>6</v>
      </c>
      <c r="D13" s="426">
        <f t="shared" si="1"/>
        <v>8.0399999999999991</v>
      </c>
      <c r="E13" s="98">
        <v>0</v>
      </c>
      <c r="F13" s="98">
        <v>0</v>
      </c>
      <c r="G13" s="98">
        <v>2</v>
      </c>
      <c r="H13" s="98">
        <v>0</v>
      </c>
      <c r="I13" s="97"/>
      <c r="J13" s="98"/>
      <c r="K13" s="98">
        <v>2</v>
      </c>
      <c r="L13" s="98">
        <v>2</v>
      </c>
      <c r="M13" s="98">
        <v>0</v>
      </c>
      <c r="N13" s="98"/>
      <c r="O13" s="98">
        <v>2</v>
      </c>
    </row>
    <row r="14" spans="1:15" x14ac:dyDescent="0.2">
      <c r="A14" s="94">
        <v>6</v>
      </c>
      <c r="B14" s="95" t="s">
        <v>477</v>
      </c>
      <c r="C14" s="427">
        <f t="shared" si="0"/>
        <v>9</v>
      </c>
      <c r="D14" s="426">
        <f t="shared" si="1"/>
        <v>6.03</v>
      </c>
      <c r="E14" s="98"/>
      <c r="F14" s="98">
        <v>0</v>
      </c>
      <c r="G14" s="98">
        <v>0</v>
      </c>
      <c r="H14" s="98">
        <v>0</v>
      </c>
      <c r="I14" s="98"/>
      <c r="J14" s="97"/>
      <c r="K14" s="98">
        <v>2</v>
      </c>
      <c r="L14" s="98">
        <v>2</v>
      </c>
      <c r="M14" s="98"/>
      <c r="N14" s="98">
        <v>0</v>
      </c>
      <c r="O14" s="98">
        <v>2</v>
      </c>
    </row>
    <row r="15" spans="1:15" x14ac:dyDescent="0.2">
      <c r="A15" s="94">
        <v>7</v>
      </c>
      <c r="B15" s="95" t="s">
        <v>478</v>
      </c>
      <c r="C15" s="427">
        <f t="shared" si="0"/>
        <v>4</v>
      </c>
      <c r="D15" s="426">
        <f t="shared" si="1"/>
        <v>9.0399999999999991</v>
      </c>
      <c r="E15" s="98"/>
      <c r="F15" s="98">
        <v>2</v>
      </c>
      <c r="G15" s="98">
        <v>0</v>
      </c>
      <c r="H15" s="98">
        <v>2</v>
      </c>
      <c r="I15" s="98">
        <v>0</v>
      </c>
      <c r="J15" s="98">
        <v>0</v>
      </c>
      <c r="K15" s="97"/>
      <c r="L15" s="98"/>
      <c r="M15" s="98">
        <v>2</v>
      </c>
      <c r="N15" s="98">
        <v>2</v>
      </c>
      <c r="O15" s="98">
        <v>1</v>
      </c>
    </row>
    <row r="16" spans="1:15" x14ac:dyDescent="0.2">
      <c r="A16" s="94">
        <v>8</v>
      </c>
      <c r="B16" s="131" t="s">
        <v>479</v>
      </c>
      <c r="C16" s="427">
        <f t="shared" si="0"/>
        <v>2</v>
      </c>
      <c r="D16" s="426">
        <f t="shared" si="1"/>
        <v>11.05</v>
      </c>
      <c r="E16" s="98">
        <v>2</v>
      </c>
      <c r="F16" s="98">
        <v>2</v>
      </c>
      <c r="G16" s="98"/>
      <c r="H16" s="98">
        <v>2</v>
      </c>
      <c r="I16" s="98"/>
      <c r="J16" s="98">
        <v>0</v>
      </c>
      <c r="K16" s="98"/>
      <c r="L16" s="97"/>
      <c r="M16" s="98">
        <v>2</v>
      </c>
      <c r="N16" s="98">
        <v>2</v>
      </c>
      <c r="O16" s="98">
        <v>1</v>
      </c>
    </row>
    <row r="17" spans="1:15" x14ac:dyDescent="0.2">
      <c r="A17" s="94">
        <v>9</v>
      </c>
      <c r="B17" s="131" t="s">
        <v>480</v>
      </c>
      <c r="C17" s="427">
        <f t="shared" si="0"/>
        <v>6</v>
      </c>
      <c r="D17" s="426">
        <f t="shared" si="1"/>
        <v>8.0399999999999991</v>
      </c>
      <c r="E17" s="98"/>
      <c r="F17" s="98">
        <v>0</v>
      </c>
      <c r="G17" s="98">
        <v>2</v>
      </c>
      <c r="H17" s="98">
        <v>2</v>
      </c>
      <c r="I17" s="98">
        <v>2</v>
      </c>
      <c r="J17" s="98"/>
      <c r="K17" s="98">
        <v>0</v>
      </c>
      <c r="L17" s="98">
        <v>0</v>
      </c>
      <c r="M17" s="97"/>
      <c r="N17" s="98">
        <v>0</v>
      </c>
      <c r="O17" s="98">
        <v>2</v>
      </c>
    </row>
    <row r="18" spans="1:15" x14ac:dyDescent="0.2">
      <c r="A18" s="94">
        <v>10</v>
      </c>
      <c r="B18" s="131" t="s">
        <v>481</v>
      </c>
      <c r="C18" s="427">
        <f t="shared" si="0"/>
        <v>1</v>
      </c>
      <c r="D18" s="426">
        <f t="shared" si="1"/>
        <v>12.06</v>
      </c>
      <c r="E18" s="98">
        <v>0</v>
      </c>
      <c r="F18" s="98">
        <v>2</v>
      </c>
      <c r="G18" s="98">
        <v>2</v>
      </c>
      <c r="H18" s="98">
        <v>2</v>
      </c>
      <c r="I18" s="98"/>
      <c r="J18" s="98">
        <v>2</v>
      </c>
      <c r="K18" s="98">
        <v>0</v>
      </c>
      <c r="L18" s="98">
        <v>0</v>
      </c>
      <c r="M18" s="98">
        <v>2</v>
      </c>
      <c r="N18" s="97"/>
      <c r="O18" s="98">
        <v>2</v>
      </c>
    </row>
    <row r="19" spans="1:15" x14ac:dyDescent="0.2">
      <c r="A19" s="94">
        <v>11</v>
      </c>
      <c r="B19" s="95" t="s">
        <v>482</v>
      </c>
      <c r="C19" s="427">
        <f t="shared" si="0"/>
        <v>11</v>
      </c>
      <c r="D19" s="426">
        <f t="shared" si="1"/>
        <v>5.01</v>
      </c>
      <c r="E19" s="98">
        <v>0</v>
      </c>
      <c r="F19" s="98">
        <v>2</v>
      </c>
      <c r="G19" s="98">
        <v>0</v>
      </c>
      <c r="H19" s="98">
        <v>1</v>
      </c>
      <c r="I19" s="98">
        <v>0</v>
      </c>
      <c r="J19" s="98">
        <v>0</v>
      </c>
      <c r="K19" s="98">
        <v>1</v>
      </c>
      <c r="L19" s="98">
        <v>1</v>
      </c>
      <c r="M19" s="98">
        <v>0</v>
      </c>
      <c r="N19" s="98">
        <v>0</v>
      </c>
      <c r="O19" s="97"/>
    </row>
  </sheetData>
  <conditionalFormatting sqref="D9:D19">
    <cfRule type="duplicateValues" dxfId="7" priority="1"/>
  </conditionalFormatting>
  <hyperlinks>
    <hyperlink ref="F1" location="Kalender!G1" display="Kalender"/>
    <hyperlink ref="I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N50"/>
  <sheetViews>
    <sheetView showGridLines="0" showRowColHeaders="0" zoomScaleNormal="100" workbookViewId="0">
      <pane ySplit="6" topLeftCell="A7" activePane="bottomLeft" state="frozen"/>
      <selection activeCell="I1" sqref="I1"/>
      <selection pane="bottomLeft" activeCell="P1" sqref="P1"/>
    </sheetView>
  </sheetViews>
  <sheetFormatPr defaultColWidth="11.5703125" defaultRowHeight="12.75" x14ac:dyDescent="0.2"/>
  <cols>
    <col min="1" max="1" width="8.140625" style="335" customWidth="1"/>
    <col min="2" max="4" width="3.28515625" style="335" customWidth="1"/>
    <col min="5" max="5" width="19.42578125" style="335" bestFit="1" customWidth="1"/>
    <col min="6" max="6" width="13.42578125" style="335" bestFit="1" customWidth="1"/>
    <col min="7" max="10" width="5.5703125" style="335" bestFit="1" customWidth="1"/>
    <col min="11" max="11" width="12.28515625" style="335" bestFit="1" customWidth="1"/>
    <col min="12" max="12" width="3.28515625" style="54" customWidth="1"/>
    <col min="13" max="14" width="3.28515625" style="339" customWidth="1"/>
    <col min="15" max="16384" width="11.5703125" style="335"/>
  </cols>
  <sheetData>
    <row r="1" spans="1:14" x14ac:dyDescent="0.2">
      <c r="B1" s="407" t="s">
        <v>570</v>
      </c>
      <c r="C1" s="333"/>
      <c r="D1" s="333"/>
      <c r="E1" s="334"/>
      <c r="F1" s="334"/>
      <c r="G1" s="334"/>
      <c r="H1" s="334"/>
      <c r="I1" s="334"/>
      <c r="J1" s="334"/>
      <c r="K1" s="150" t="s">
        <v>558</v>
      </c>
      <c r="L1" s="379"/>
      <c r="M1" s="50" t="s">
        <v>89</v>
      </c>
      <c r="N1" s="384"/>
    </row>
    <row r="2" spans="1:14" x14ac:dyDescent="0.2">
      <c r="B2" s="336" t="s">
        <v>561</v>
      </c>
      <c r="C2" s="333"/>
      <c r="D2" s="333"/>
      <c r="E2" s="334"/>
      <c r="F2" s="334"/>
      <c r="G2" s="334"/>
      <c r="H2" s="334"/>
      <c r="I2" s="334"/>
      <c r="J2" s="334"/>
      <c r="K2" s="53"/>
      <c r="L2" s="53"/>
      <c r="M2" s="55" t="s">
        <v>90</v>
      </c>
      <c r="N2" s="55"/>
    </row>
    <row r="3" spans="1:14" x14ac:dyDescent="0.2">
      <c r="B3" s="388" t="s">
        <v>579</v>
      </c>
      <c r="C3" s="389"/>
      <c r="D3" s="389"/>
      <c r="E3" s="389"/>
      <c r="F3" s="390"/>
      <c r="G3" s="41"/>
      <c r="H3" s="337" t="s">
        <v>485</v>
      </c>
      <c r="J3" s="334"/>
      <c r="K3" s="53"/>
      <c r="L3" s="53"/>
      <c r="M3" s="61" t="s">
        <v>91</v>
      </c>
      <c r="N3" s="61"/>
    </row>
    <row r="4" spans="1:14" ht="31.5" customHeight="1" x14ac:dyDescent="0.2">
      <c r="A4" s="338" t="s">
        <v>16</v>
      </c>
      <c r="B4" s="338" t="s">
        <v>16</v>
      </c>
      <c r="C4" s="338" t="s">
        <v>16</v>
      </c>
      <c r="D4" s="338" t="s">
        <v>16</v>
      </c>
      <c r="E4" s="338" t="s">
        <v>16</v>
      </c>
      <c r="F4" s="284"/>
      <c r="G4" s="416" t="str">
        <f>MID(Kalend!A10,4,5)</f>
        <v>23.05</v>
      </c>
      <c r="H4" s="416" t="str">
        <f>MID(Kalend!A15,4,5)</f>
        <v>20.06</v>
      </c>
      <c r="I4" s="416" t="str">
        <f>MID(Kalend!A19,4,5)</f>
        <v>13.07</v>
      </c>
      <c r="J4" s="416" t="str">
        <f>MID(Kalend!A26,4,5)</f>
        <v>27.08</v>
      </c>
      <c r="K4" s="416" t="str">
        <f>MID(Kalend!A33,4,5)</f>
        <v>05.10</v>
      </c>
      <c r="L4" s="475" t="s">
        <v>559</v>
      </c>
      <c r="M4" s="476" t="s">
        <v>102</v>
      </c>
      <c r="N4" s="474" t="s">
        <v>103</v>
      </c>
    </row>
    <row r="5" spans="1:14" x14ac:dyDescent="0.2">
      <c r="A5" s="464" t="s">
        <v>577</v>
      </c>
      <c r="B5" s="465"/>
      <c r="C5" s="465"/>
      <c r="D5" s="466"/>
      <c r="E5" s="338"/>
      <c r="F5" s="450" t="s">
        <v>578</v>
      </c>
      <c r="G5" s="400" t="str">
        <f>HYPERLINK("#M1!L1"," M1 ")</f>
        <v xml:space="preserve"> M1 </v>
      </c>
      <c r="H5" s="400" t="str">
        <f>HYPERLINK("#M2!H1"," M2 ")</f>
        <v xml:space="preserve"> M2 </v>
      </c>
      <c r="I5" s="400" t="str">
        <f>HYPERLINK("#M3!L1"," M3 ")</f>
        <v xml:space="preserve"> M3 </v>
      </c>
      <c r="J5" s="400" t="str">
        <f>HYPERLINK("#M4!H1"," M4 ")</f>
        <v xml:space="preserve"> M4 </v>
      </c>
      <c r="K5" s="400" t="str">
        <f>HYPERLINK("#M5!J1"," M5 ")</f>
        <v xml:space="preserve"> M5 </v>
      </c>
      <c r="L5" s="475"/>
      <c r="M5" s="476"/>
      <c r="N5" s="474"/>
    </row>
    <row r="6" spans="1:14" x14ac:dyDescent="0.2">
      <c r="A6" s="450" t="s">
        <v>576</v>
      </c>
      <c r="B6" s="341" t="s">
        <v>119</v>
      </c>
      <c r="C6" s="342" t="s">
        <v>120</v>
      </c>
      <c r="D6" s="340" t="s">
        <v>122</v>
      </c>
      <c r="E6" s="340" t="s">
        <v>121</v>
      </c>
      <c r="F6" s="450" t="s">
        <v>122</v>
      </c>
      <c r="G6" s="437" t="s">
        <v>124</v>
      </c>
      <c r="H6" s="437" t="s">
        <v>123</v>
      </c>
      <c r="I6" s="437" t="s">
        <v>124</v>
      </c>
      <c r="J6" s="438" t="s">
        <v>123</v>
      </c>
      <c r="K6" s="438" t="s">
        <v>125</v>
      </c>
      <c r="L6" s="46"/>
    </row>
    <row r="7" spans="1:14" s="346" customFormat="1" x14ac:dyDescent="0.2">
      <c r="A7" s="391">
        <v>1</v>
      </c>
      <c r="B7" s="344"/>
      <c r="C7" s="345"/>
      <c r="D7" s="338"/>
      <c r="E7" s="440" t="s">
        <v>130</v>
      </c>
      <c r="F7" s="451">
        <v>114</v>
      </c>
      <c r="G7" s="67">
        <v>40</v>
      </c>
      <c r="H7" s="67">
        <v>40</v>
      </c>
      <c r="I7" s="434">
        <v>24</v>
      </c>
      <c r="J7" s="439">
        <v>40</v>
      </c>
      <c r="K7" s="69">
        <v>34</v>
      </c>
      <c r="L7" s="45">
        <f>COUNTIF(G7:K7,"&gt;=0")</f>
        <v>5</v>
      </c>
      <c r="M7" s="157">
        <f>COUNTIF(G7:K7,"&gt;=30")</f>
        <v>4</v>
      </c>
      <c r="N7" s="157">
        <f>COUNTIF(G7:K7,"=40")</f>
        <v>3</v>
      </c>
    </row>
    <row r="8" spans="1:14" s="346" customFormat="1" x14ac:dyDescent="0.2">
      <c r="A8" s="391">
        <v>2</v>
      </c>
      <c r="B8" s="344"/>
      <c r="C8" s="345"/>
      <c r="D8" s="338"/>
      <c r="E8" s="71" t="s">
        <v>129</v>
      </c>
      <c r="F8" s="451">
        <v>106</v>
      </c>
      <c r="G8" s="434" t="s">
        <v>128</v>
      </c>
      <c r="H8" s="434" t="s">
        <v>128</v>
      </c>
      <c r="I8" s="67">
        <v>40</v>
      </c>
      <c r="J8" s="69">
        <v>26</v>
      </c>
      <c r="K8" s="67">
        <v>40</v>
      </c>
      <c r="L8" s="45">
        <f t="shared" ref="L8:L45" si="0">COUNTIF(G8:K8,"&gt;=0")</f>
        <v>3</v>
      </c>
      <c r="M8" s="157">
        <f t="shared" ref="M8:M45" si="1">COUNTIF(G8:K8,"&gt;=30")</f>
        <v>2</v>
      </c>
      <c r="N8" s="157">
        <f t="shared" ref="N8:N45" si="2">COUNTIF(G8:K8,"=40")</f>
        <v>2</v>
      </c>
    </row>
    <row r="9" spans="1:14" x14ac:dyDescent="0.2">
      <c r="A9" s="391">
        <v>3</v>
      </c>
      <c r="B9" s="344"/>
      <c r="C9" s="345"/>
      <c r="D9" s="338"/>
      <c r="E9" s="72" t="s">
        <v>142</v>
      </c>
      <c r="F9" s="451">
        <v>96</v>
      </c>
      <c r="G9" s="67">
        <v>40</v>
      </c>
      <c r="H9" s="67">
        <v>40</v>
      </c>
      <c r="I9" s="434">
        <v>24</v>
      </c>
      <c r="J9" s="434" t="s">
        <v>128</v>
      </c>
      <c r="K9" s="69">
        <v>16</v>
      </c>
      <c r="L9" s="45">
        <f t="shared" si="0"/>
        <v>4</v>
      </c>
      <c r="M9" s="157">
        <f t="shared" si="1"/>
        <v>2</v>
      </c>
      <c r="N9" s="157">
        <f t="shared" si="2"/>
        <v>2</v>
      </c>
    </row>
    <row r="10" spans="1:14" x14ac:dyDescent="0.2">
      <c r="A10" s="391">
        <v>4</v>
      </c>
      <c r="B10" s="344"/>
      <c r="C10" s="345"/>
      <c r="D10" s="338"/>
      <c r="E10" s="68" t="s">
        <v>152</v>
      </c>
      <c r="F10" s="451">
        <f>SUM(G10:K10)</f>
        <v>90</v>
      </c>
      <c r="G10" s="69">
        <v>30</v>
      </c>
      <c r="H10" s="434" t="s">
        <v>128</v>
      </c>
      <c r="I10" s="434" t="s">
        <v>128</v>
      </c>
      <c r="J10" s="69">
        <v>30</v>
      </c>
      <c r="K10" s="69">
        <v>30</v>
      </c>
      <c r="L10" s="45">
        <f t="shared" si="0"/>
        <v>3</v>
      </c>
      <c r="M10" s="157">
        <f t="shared" si="1"/>
        <v>3</v>
      </c>
      <c r="N10" s="157">
        <f t="shared" si="2"/>
        <v>0</v>
      </c>
    </row>
    <row r="11" spans="1:14" x14ac:dyDescent="0.2">
      <c r="A11" s="391">
        <v>5</v>
      </c>
      <c r="B11" s="344"/>
      <c r="C11" s="345"/>
      <c r="D11" s="391">
        <v>1</v>
      </c>
      <c r="E11" s="66" t="s">
        <v>145</v>
      </c>
      <c r="F11" s="451">
        <v>78</v>
      </c>
      <c r="G11" s="69">
        <v>18</v>
      </c>
      <c r="H11" s="69">
        <v>34</v>
      </c>
      <c r="I11" s="434">
        <v>10</v>
      </c>
      <c r="J11" s="434" t="s">
        <v>128</v>
      </c>
      <c r="K11" s="69">
        <v>26</v>
      </c>
      <c r="L11" s="45">
        <f t="shared" si="0"/>
        <v>4</v>
      </c>
      <c r="M11" s="157">
        <f t="shared" si="1"/>
        <v>1</v>
      </c>
      <c r="N11" s="157">
        <f t="shared" si="2"/>
        <v>0</v>
      </c>
    </row>
    <row r="12" spans="1:14" x14ac:dyDescent="0.2">
      <c r="A12" s="391">
        <v>6</v>
      </c>
      <c r="B12" s="344"/>
      <c r="C12" s="345"/>
      <c r="D12" s="338"/>
      <c r="E12" s="68" t="s">
        <v>135</v>
      </c>
      <c r="F12" s="451">
        <v>74</v>
      </c>
      <c r="G12" s="69">
        <v>22</v>
      </c>
      <c r="H12" s="434">
        <v>24</v>
      </c>
      <c r="I12" s="434">
        <v>18</v>
      </c>
      <c r="J12" s="67">
        <v>40</v>
      </c>
      <c r="K12" s="69">
        <v>12</v>
      </c>
      <c r="L12" s="45">
        <f t="shared" si="0"/>
        <v>5</v>
      </c>
      <c r="M12" s="157">
        <f t="shared" si="1"/>
        <v>1</v>
      </c>
      <c r="N12" s="157">
        <f t="shared" si="2"/>
        <v>1</v>
      </c>
    </row>
    <row r="13" spans="1:14" x14ac:dyDescent="0.2">
      <c r="A13" s="347" t="s">
        <v>487</v>
      </c>
      <c r="B13" s="344"/>
      <c r="C13" s="345"/>
      <c r="D13" s="338"/>
      <c r="E13" s="68" t="s">
        <v>488</v>
      </c>
      <c r="F13" s="451">
        <v>74</v>
      </c>
      <c r="G13" s="69">
        <v>24</v>
      </c>
      <c r="H13" s="69">
        <v>30</v>
      </c>
      <c r="I13" s="434">
        <v>20</v>
      </c>
      <c r="J13" s="434" t="s">
        <v>128</v>
      </c>
      <c r="K13" s="69">
        <v>20</v>
      </c>
      <c r="L13" s="45">
        <f t="shared" si="0"/>
        <v>4</v>
      </c>
      <c r="M13" s="157">
        <f t="shared" si="1"/>
        <v>1</v>
      </c>
      <c r="N13" s="157">
        <f t="shared" si="2"/>
        <v>0</v>
      </c>
    </row>
    <row r="14" spans="1:14" x14ac:dyDescent="0.2">
      <c r="A14" s="347" t="s">
        <v>489</v>
      </c>
      <c r="B14" s="344"/>
      <c r="C14" s="345"/>
      <c r="D14" s="338"/>
      <c r="E14" s="338" t="s">
        <v>146</v>
      </c>
      <c r="F14" s="348" t="s">
        <v>490</v>
      </c>
      <c r="G14" s="434">
        <v>26</v>
      </c>
      <c r="H14" s="69">
        <v>30</v>
      </c>
      <c r="I14" s="69">
        <v>34</v>
      </c>
      <c r="J14" s="434" t="s">
        <v>128</v>
      </c>
      <c r="K14" s="349" t="s">
        <v>491</v>
      </c>
      <c r="L14" s="45">
        <f t="shared" si="0"/>
        <v>3</v>
      </c>
      <c r="M14" s="157">
        <f t="shared" si="1"/>
        <v>2</v>
      </c>
      <c r="N14" s="157">
        <f t="shared" si="2"/>
        <v>0</v>
      </c>
    </row>
    <row r="15" spans="1:14" x14ac:dyDescent="0.2">
      <c r="A15" s="347" t="s">
        <v>492</v>
      </c>
      <c r="B15" s="344"/>
      <c r="C15" s="345"/>
      <c r="D15" s="338"/>
      <c r="E15" s="338" t="s">
        <v>148</v>
      </c>
      <c r="F15" s="348" t="s">
        <v>493</v>
      </c>
      <c r="G15" s="69">
        <v>30</v>
      </c>
      <c r="H15" s="434" t="s">
        <v>128</v>
      </c>
      <c r="I15" s="434" t="s">
        <v>128</v>
      </c>
      <c r="J15" s="69">
        <v>30</v>
      </c>
      <c r="K15" s="349" t="s">
        <v>494</v>
      </c>
      <c r="L15" s="45">
        <f t="shared" si="0"/>
        <v>2</v>
      </c>
      <c r="M15" s="157">
        <f t="shared" si="1"/>
        <v>2</v>
      </c>
      <c r="N15" s="157">
        <f t="shared" si="2"/>
        <v>0</v>
      </c>
    </row>
    <row r="16" spans="1:14" x14ac:dyDescent="0.2">
      <c r="A16" s="350" t="s">
        <v>495</v>
      </c>
      <c r="B16" s="344"/>
      <c r="C16" s="345"/>
      <c r="D16" s="338"/>
      <c r="E16" s="68" t="s">
        <v>154</v>
      </c>
      <c r="F16" s="451">
        <v>66</v>
      </c>
      <c r="G16" s="434" t="s">
        <v>128</v>
      </c>
      <c r="H16" s="434" t="s">
        <v>128</v>
      </c>
      <c r="I16" s="67">
        <v>40</v>
      </c>
      <c r="J16" s="69">
        <v>26</v>
      </c>
      <c r="K16" s="69"/>
      <c r="L16" s="45">
        <f t="shared" si="0"/>
        <v>2</v>
      </c>
      <c r="M16" s="157">
        <f t="shared" si="1"/>
        <v>1</v>
      </c>
      <c r="N16" s="157">
        <f t="shared" si="2"/>
        <v>1</v>
      </c>
    </row>
    <row r="17" spans="1:14" x14ac:dyDescent="0.2">
      <c r="A17" s="350" t="s">
        <v>496</v>
      </c>
      <c r="B17" s="344"/>
      <c r="C17" s="345"/>
      <c r="D17" s="338"/>
      <c r="E17" s="68" t="s">
        <v>143</v>
      </c>
      <c r="F17" s="451">
        <v>66</v>
      </c>
      <c r="G17" s="69">
        <v>14</v>
      </c>
      <c r="H17" s="434">
        <v>20</v>
      </c>
      <c r="I17" s="434">
        <v>6</v>
      </c>
      <c r="J17" s="69">
        <v>34</v>
      </c>
      <c r="K17" s="69">
        <v>18</v>
      </c>
      <c r="L17" s="45">
        <f t="shared" si="0"/>
        <v>5</v>
      </c>
      <c r="M17" s="157">
        <f t="shared" si="1"/>
        <v>1</v>
      </c>
      <c r="N17" s="157">
        <f t="shared" si="2"/>
        <v>0</v>
      </c>
    </row>
    <row r="18" spans="1:14" x14ac:dyDescent="0.2">
      <c r="A18" s="351" t="s">
        <v>497</v>
      </c>
      <c r="B18" s="344"/>
      <c r="C18" s="345"/>
      <c r="D18" s="338"/>
      <c r="E18" s="338" t="s">
        <v>136</v>
      </c>
      <c r="F18" s="451">
        <v>62</v>
      </c>
      <c r="G18" s="69">
        <v>22</v>
      </c>
      <c r="H18" s="434">
        <v>24</v>
      </c>
      <c r="I18" s="434">
        <v>18</v>
      </c>
      <c r="J18" s="67">
        <v>40</v>
      </c>
      <c r="K18" s="69"/>
      <c r="L18" s="45">
        <f t="shared" si="0"/>
        <v>4</v>
      </c>
      <c r="M18" s="157">
        <f t="shared" si="1"/>
        <v>1</v>
      </c>
      <c r="N18" s="157">
        <f t="shared" si="2"/>
        <v>1</v>
      </c>
    </row>
    <row r="19" spans="1:14" x14ac:dyDescent="0.2">
      <c r="A19" s="347" t="s">
        <v>498</v>
      </c>
      <c r="B19" s="344"/>
      <c r="C19" s="345"/>
      <c r="D19" s="338"/>
      <c r="E19" s="338" t="s">
        <v>150</v>
      </c>
      <c r="F19" s="451">
        <v>60</v>
      </c>
      <c r="G19" s="69">
        <v>34</v>
      </c>
      <c r="H19" s="69">
        <v>26</v>
      </c>
      <c r="I19" s="434">
        <v>14</v>
      </c>
      <c r="J19" s="434">
        <v>24</v>
      </c>
      <c r="K19" s="69"/>
      <c r="L19" s="45">
        <f t="shared" si="0"/>
        <v>4</v>
      </c>
      <c r="M19" s="157">
        <f t="shared" si="1"/>
        <v>1</v>
      </c>
      <c r="N19" s="157">
        <f t="shared" si="2"/>
        <v>0</v>
      </c>
    </row>
    <row r="20" spans="1:14" x14ac:dyDescent="0.2">
      <c r="A20" s="347" t="s">
        <v>499</v>
      </c>
      <c r="B20" s="344"/>
      <c r="C20" s="345"/>
      <c r="D20" s="391">
        <v>2</v>
      </c>
      <c r="E20" s="441" t="s">
        <v>141</v>
      </c>
      <c r="F20" s="348" t="s">
        <v>500</v>
      </c>
      <c r="G20" s="69">
        <v>18</v>
      </c>
      <c r="H20" s="69">
        <v>34</v>
      </c>
      <c r="I20" s="434">
        <v>8</v>
      </c>
      <c r="J20" s="434">
        <v>22</v>
      </c>
      <c r="K20" s="349" t="s">
        <v>501</v>
      </c>
      <c r="L20" s="45">
        <f t="shared" si="0"/>
        <v>4</v>
      </c>
      <c r="M20" s="157">
        <f t="shared" si="1"/>
        <v>1</v>
      </c>
      <c r="N20" s="157">
        <f t="shared" si="2"/>
        <v>0</v>
      </c>
    </row>
    <row r="21" spans="1:14" x14ac:dyDescent="0.2">
      <c r="A21" s="391">
        <v>15</v>
      </c>
      <c r="B21" s="392">
        <v>1</v>
      </c>
      <c r="C21" s="345"/>
      <c r="D21" s="338"/>
      <c r="E21" s="344" t="s">
        <v>168</v>
      </c>
      <c r="F21" s="451">
        <v>58</v>
      </c>
      <c r="G21" s="434">
        <v>16</v>
      </c>
      <c r="H21" s="434">
        <v>26</v>
      </c>
      <c r="I21" s="69">
        <v>30</v>
      </c>
      <c r="J21" s="69">
        <v>26</v>
      </c>
      <c r="K21" s="69">
        <v>2</v>
      </c>
      <c r="L21" s="45">
        <f t="shared" si="0"/>
        <v>5</v>
      </c>
      <c r="M21" s="157">
        <f t="shared" si="1"/>
        <v>1</v>
      </c>
      <c r="N21" s="157">
        <f t="shared" si="2"/>
        <v>0</v>
      </c>
    </row>
    <row r="22" spans="1:14" x14ac:dyDescent="0.2">
      <c r="A22" s="391">
        <v>16</v>
      </c>
      <c r="B22" s="344"/>
      <c r="C22" s="345"/>
      <c r="D22" s="338"/>
      <c r="E22" s="338" t="s">
        <v>502</v>
      </c>
      <c r="F22" s="451">
        <f>SUM(G22:K22)</f>
        <v>56</v>
      </c>
      <c r="G22" s="434" t="s">
        <v>128</v>
      </c>
      <c r="H22" s="67">
        <v>40</v>
      </c>
      <c r="I22" s="69">
        <v>16</v>
      </c>
      <c r="J22" s="434" t="s">
        <v>128</v>
      </c>
      <c r="K22" s="69"/>
      <c r="L22" s="45">
        <f t="shared" si="0"/>
        <v>2</v>
      </c>
      <c r="M22" s="157">
        <f t="shared" si="1"/>
        <v>1</v>
      </c>
      <c r="N22" s="157">
        <f t="shared" si="2"/>
        <v>1</v>
      </c>
    </row>
    <row r="23" spans="1:14" x14ac:dyDescent="0.2">
      <c r="A23" s="391">
        <v>17</v>
      </c>
      <c r="B23" s="344"/>
      <c r="C23" s="345"/>
      <c r="D23" s="338"/>
      <c r="E23" s="338" t="s">
        <v>139</v>
      </c>
      <c r="F23" s="451">
        <v>56</v>
      </c>
      <c r="G23" s="434">
        <v>26</v>
      </c>
      <c r="H23" s="69">
        <v>22</v>
      </c>
      <c r="I23" s="69">
        <v>34</v>
      </c>
      <c r="J23" s="434" t="s">
        <v>128</v>
      </c>
      <c r="K23" s="69"/>
      <c r="L23" s="45">
        <f t="shared" si="0"/>
        <v>3</v>
      </c>
      <c r="M23" s="157">
        <f t="shared" si="1"/>
        <v>1</v>
      </c>
      <c r="N23" s="157">
        <f t="shared" si="2"/>
        <v>0</v>
      </c>
    </row>
    <row r="24" spans="1:14" x14ac:dyDescent="0.2">
      <c r="A24" s="391">
        <v>18</v>
      </c>
      <c r="B24" s="392">
        <v>2</v>
      </c>
      <c r="C24" s="345"/>
      <c r="D24" s="338"/>
      <c r="E24" s="344" t="s">
        <v>155</v>
      </c>
      <c r="F24" s="451">
        <v>54</v>
      </c>
      <c r="G24" s="69">
        <v>24</v>
      </c>
      <c r="H24" s="69">
        <v>30</v>
      </c>
      <c r="I24" s="434">
        <v>20</v>
      </c>
      <c r="J24" s="434" t="s">
        <v>128</v>
      </c>
      <c r="K24" s="69"/>
      <c r="L24" s="45">
        <f t="shared" si="0"/>
        <v>3</v>
      </c>
      <c r="M24" s="157">
        <f t="shared" si="1"/>
        <v>1</v>
      </c>
      <c r="N24" s="157">
        <f t="shared" si="2"/>
        <v>0</v>
      </c>
    </row>
    <row r="25" spans="1:14" x14ac:dyDescent="0.2">
      <c r="A25" s="347" t="s">
        <v>503</v>
      </c>
      <c r="B25" s="344"/>
      <c r="C25" s="345"/>
      <c r="D25" s="338"/>
      <c r="E25" s="338" t="s">
        <v>140</v>
      </c>
      <c r="F25" s="451">
        <v>50</v>
      </c>
      <c r="G25" s="69">
        <v>16</v>
      </c>
      <c r="H25" s="434">
        <v>20</v>
      </c>
      <c r="I25" s="434">
        <v>6</v>
      </c>
      <c r="J25" s="69">
        <v>34</v>
      </c>
      <c r="K25" s="69"/>
      <c r="L25" s="45">
        <f t="shared" si="0"/>
        <v>4</v>
      </c>
      <c r="M25" s="157">
        <f t="shared" si="1"/>
        <v>1</v>
      </c>
      <c r="N25" s="157">
        <f t="shared" si="2"/>
        <v>0</v>
      </c>
    </row>
    <row r="26" spans="1:14" x14ac:dyDescent="0.2">
      <c r="A26" s="347" t="s">
        <v>504</v>
      </c>
      <c r="B26" s="344"/>
      <c r="C26" s="345"/>
      <c r="D26" s="338"/>
      <c r="E26" s="338" t="s">
        <v>132</v>
      </c>
      <c r="F26" s="451">
        <v>48</v>
      </c>
      <c r="G26" s="434">
        <v>20</v>
      </c>
      <c r="H26" s="69">
        <v>22</v>
      </c>
      <c r="I26" s="69">
        <v>26</v>
      </c>
      <c r="J26" s="434" t="s">
        <v>128</v>
      </c>
      <c r="K26" s="69"/>
      <c r="L26" s="45">
        <f t="shared" si="0"/>
        <v>3</v>
      </c>
      <c r="M26" s="157">
        <f t="shared" si="1"/>
        <v>0</v>
      </c>
      <c r="N26" s="157">
        <f t="shared" si="2"/>
        <v>0</v>
      </c>
    </row>
    <row r="27" spans="1:14" x14ac:dyDescent="0.2">
      <c r="A27" s="347" t="s">
        <v>505</v>
      </c>
      <c r="B27" s="344"/>
      <c r="C27" s="345"/>
      <c r="D27" s="338"/>
      <c r="E27" s="338" t="s">
        <v>134</v>
      </c>
      <c r="F27" s="451">
        <v>46</v>
      </c>
      <c r="G27" s="434" t="s">
        <v>128</v>
      </c>
      <c r="H27" s="434" t="s">
        <v>128</v>
      </c>
      <c r="I27" s="69">
        <v>12</v>
      </c>
      <c r="J27" s="69">
        <v>34</v>
      </c>
      <c r="K27" s="69"/>
      <c r="L27" s="45">
        <f t="shared" si="0"/>
        <v>2</v>
      </c>
      <c r="M27" s="157">
        <f t="shared" si="1"/>
        <v>1</v>
      </c>
      <c r="N27" s="157">
        <f t="shared" si="2"/>
        <v>0</v>
      </c>
    </row>
    <row r="28" spans="1:14" x14ac:dyDescent="0.2">
      <c r="A28" s="347" t="s">
        <v>506</v>
      </c>
      <c r="B28" s="344"/>
      <c r="C28" s="345"/>
      <c r="D28" s="338"/>
      <c r="E28" s="338" t="s">
        <v>160</v>
      </c>
      <c r="F28" s="451">
        <v>46</v>
      </c>
      <c r="G28" s="434" t="s">
        <v>128</v>
      </c>
      <c r="H28" s="434" t="s">
        <v>128</v>
      </c>
      <c r="I28" s="69">
        <v>22</v>
      </c>
      <c r="J28" s="69">
        <v>24</v>
      </c>
      <c r="K28" s="69"/>
      <c r="L28" s="45">
        <f t="shared" si="0"/>
        <v>2</v>
      </c>
      <c r="M28" s="157">
        <f t="shared" si="1"/>
        <v>0</v>
      </c>
      <c r="N28" s="157">
        <f t="shared" si="2"/>
        <v>0</v>
      </c>
    </row>
    <row r="29" spans="1:14" x14ac:dyDescent="0.2">
      <c r="A29" s="347" t="s">
        <v>507</v>
      </c>
      <c r="B29" s="344"/>
      <c r="C29" s="345"/>
      <c r="D29" s="338"/>
      <c r="E29" s="338" t="s">
        <v>147</v>
      </c>
      <c r="F29" s="451">
        <v>44</v>
      </c>
      <c r="G29" s="434">
        <v>20</v>
      </c>
      <c r="H29" s="434">
        <v>22</v>
      </c>
      <c r="I29" s="69">
        <v>22</v>
      </c>
      <c r="J29" s="69">
        <v>24</v>
      </c>
      <c r="K29" s="69"/>
      <c r="L29" s="45">
        <f t="shared" si="0"/>
        <v>4</v>
      </c>
      <c r="M29" s="157">
        <f t="shared" si="1"/>
        <v>0</v>
      </c>
      <c r="N29" s="157">
        <f t="shared" si="2"/>
        <v>0</v>
      </c>
    </row>
    <row r="30" spans="1:14" x14ac:dyDescent="0.2">
      <c r="A30" s="347" t="s">
        <v>508</v>
      </c>
      <c r="B30" s="344"/>
      <c r="C30" s="393">
        <v>1</v>
      </c>
      <c r="D30" s="391">
        <v>3</v>
      </c>
      <c r="E30" s="76" t="s">
        <v>144</v>
      </c>
      <c r="F30" s="348" t="s">
        <v>509</v>
      </c>
      <c r="G30" s="434" t="s">
        <v>128</v>
      </c>
      <c r="H30" s="434" t="s">
        <v>128</v>
      </c>
      <c r="I30" s="69">
        <v>8</v>
      </c>
      <c r="J30" s="69">
        <v>22</v>
      </c>
      <c r="K30" s="349" t="s">
        <v>510</v>
      </c>
      <c r="L30" s="45">
        <f t="shared" si="0"/>
        <v>2</v>
      </c>
      <c r="M30" s="157">
        <f t="shared" si="1"/>
        <v>0</v>
      </c>
      <c r="N30" s="157">
        <f t="shared" si="2"/>
        <v>0</v>
      </c>
    </row>
    <row r="31" spans="1:14" x14ac:dyDescent="0.2">
      <c r="A31" s="347" t="s">
        <v>511</v>
      </c>
      <c r="B31" s="344"/>
      <c r="C31" s="345"/>
      <c r="D31" s="338"/>
      <c r="E31" s="338" t="s">
        <v>159</v>
      </c>
      <c r="F31" s="451">
        <f>SUM(G31:K31)</f>
        <v>40</v>
      </c>
      <c r="G31" s="434"/>
      <c r="H31" s="69">
        <v>26</v>
      </c>
      <c r="I31" s="69">
        <v>14</v>
      </c>
      <c r="J31" s="434" t="s">
        <v>128</v>
      </c>
      <c r="K31" s="69"/>
      <c r="L31" s="45">
        <f t="shared" si="0"/>
        <v>2</v>
      </c>
      <c r="M31" s="157">
        <f t="shared" si="1"/>
        <v>0</v>
      </c>
      <c r="N31" s="157">
        <f t="shared" si="2"/>
        <v>0</v>
      </c>
    </row>
    <row r="32" spans="1:14" x14ac:dyDescent="0.2">
      <c r="A32" s="347" t="s">
        <v>512</v>
      </c>
      <c r="B32" s="392">
        <v>3</v>
      </c>
      <c r="C32" s="345"/>
      <c r="D32" s="338"/>
      <c r="E32" s="344" t="s">
        <v>158</v>
      </c>
      <c r="F32" s="451">
        <f>SUM(G32:K32)</f>
        <v>40</v>
      </c>
      <c r="G32" s="69">
        <v>12</v>
      </c>
      <c r="H32" s="69">
        <v>24</v>
      </c>
      <c r="I32" s="434" t="s">
        <v>128</v>
      </c>
      <c r="J32" s="434" t="s">
        <v>128</v>
      </c>
      <c r="K32" s="69">
        <v>4</v>
      </c>
      <c r="L32" s="45">
        <f t="shared" si="0"/>
        <v>3</v>
      </c>
      <c r="M32" s="157">
        <f t="shared" si="1"/>
        <v>0</v>
      </c>
      <c r="N32" s="157">
        <f t="shared" si="2"/>
        <v>0</v>
      </c>
    </row>
    <row r="33" spans="1:14" x14ac:dyDescent="0.2">
      <c r="A33" s="352" t="s">
        <v>513</v>
      </c>
      <c r="B33" s="392">
        <v>4</v>
      </c>
      <c r="C33" s="393">
        <v>2</v>
      </c>
      <c r="D33" s="391">
        <v>4</v>
      </c>
      <c r="E33" s="80" t="s">
        <v>167</v>
      </c>
      <c r="F33" s="467">
        <v>40</v>
      </c>
      <c r="G33" s="69">
        <v>12</v>
      </c>
      <c r="H33" s="434" t="s">
        <v>128</v>
      </c>
      <c r="I33" s="434">
        <v>10</v>
      </c>
      <c r="J33" s="69">
        <v>22</v>
      </c>
      <c r="K33" s="69">
        <v>6</v>
      </c>
      <c r="L33" s="45">
        <f t="shared" si="0"/>
        <v>4</v>
      </c>
      <c r="M33" s="157">
        <f t="shared" si="1"/>
        <v>0</v>
      </c>
      <c r="N33" s="157">
        <f t="shared" si="2"/>
        <v>0</v>
      </c>
    </row>
    <row r="34" spans="1:14" x14ac:dyDescent="0.2">
      <c r="A34" s="354" t="s">
        <v>514</v>
      </c>
      <c r="B34" s="344"/>
      <c r="C34" s="345"/>
      <c r="D34" s="338"/>
      <c r="E34" s="338" t="s">
        <v>157</v>
      </c>
      <c r="F34" s="348" t="s">
        <v>515</v>
      </c>
      <c r="G34" s="434" t="s">
        <v>128</v>
      </c>
      <c r="H34" s="434" t="s">
        <v>128</v>
      </c>
      <c r="I34" s="69">
        <v>30</v>
      </c>
      <c r="J34" s="69"/>
      <c r="K34" s="349" t="s">
        <v>516</v>
      </c>
      <c r="L34" s="45">
        <f t="shared" si="0"/>
        <v>1</v>
      </c>
      <c r="M34" s="157">
        <f t="shared" si="1"/>
        <v>1</v>
      </c>
      <c r="N34" s="157">
        <f t="shared" si="2"/>
        <v>0</v>
      </c>
    </row>
    <row r="35" spans="1:14" x14ac:dyDescent="0.2">
      <c r="A35" s="391">
        <v>29</v>
      </c>
      <c r="B35" s="392">
        <v>5</v>
      </c>
      <c r="C35" s="345"/>
      <c r="D35" s="391">
        <v>5</v>
      </c>
      <c r="E35" s="442" t="s">
        <v>517</v>
      </c>
      <c r="F35" s="451">
        <f>SUM(G35:K35)</f>
        <v>34</v>
      </c>
      <c r="G35" s="434" t="s">
        <v>128</v>
      </c>
      <c r="H35" s="69">
        <v>34</v>
      </c>
      <c r="I35" s="69"/>
      <c r="J35" s="434" t="s">
        <v>128</v>
      </c>
      <c r="K35" s="69"/>
      <c r="L35" s="45">
        <f t="shared" si="0"/>
        <v>1</v>
      </c>
      <c r="M35" s="157">
        <f t="shared" si="1"/>
        <v>1</v>
      </c>
      <c r="N35" s="157">
        <f t="shared" si="2"/>
        <v>0</v>
      </c>
    </row>
    <row r="36" spans="1:14" x14ac:dyDescent="0.2">
      <c r="A36" s="391">
        <v>30</v>
      </c>
      <c r="B36" s="344"/>
      <c r="C36" s="345"/>
      <c r="D36" s="338"/>
      <c r="E36" s="338" t="s">
        <v>149</v>
      </c>
      <c r="F36" s="451">
        <f>SUM(G36:K36)</f>
        <v>34</v>
      </c>
      <c r="G36" s="69">
        <v>34</v>
      </c>
      <c r="H36" s="434" t="s">
        <v>128</v>
      </c>
      <c r="I36" s="434" t="s">
        <v>128</v>
      </c>
      <c r="J36" s="69"/>
      <c r="K36" s="69"/>
      <c r="L36" s="45">
        <f t="shared" si="0"/>
        <v>1</v>
      </c>
      <c r="M36" s="157">
        <f t="shared" si="1"/>
        <v>1</v>
      </c>
      <c r="N36" s="157">
        <f t="shared" si="2"/>
        <v>0</v>
      </c>
    </row>
    <row r="37" spans="1:14" x14ac:dyDescent="0.2">
      <c r="A37" s="391">
        <v>31</v>
      </c>
      <c r="B37" s="344"/>
      <c r="C37" s="345"/>
      <c r="D37" s="338"/>
      <c r="E37" s="68" t="s">
        <v>176</v>
      </c>
      <c r="F37" s="451">
        <v>30</v>
      </c>
      <c r="G37" s="434" t="s">
        <v>128</v>
      </c>
      <c r="H37" s="434" t="s">
        <v>128</v>
      </c>
      <c r="I37" s="69"/>
      <c r="J37" s="69">
        <v>30</v>
      </c>
      <c r="K37" s="69"/>
      <c r="L37" s="45">
        <f t="shared" si="0"/>
        <v>1</v>
      </c>
      <c r="M37" s="157">
        <f t="shared" si="1"/>
        <v>1</v>
      </c>
      <c r="N37" s="157">
        <f t="shared" si="2"/>
        <v>0</v>
      </c>
    </row>
    <row r="38" spans="1:14" x14ac:dyDescent="0.2">
      <c r="A38" s="391">
        <v>32</v>
      </c>
      <c r="B38" s="344"/>
      <c r="C38" s="345"/>
      <c r="D38" s="338"/>
      <c r="E38" s="338" t="s">
        <v>518</v>
      </c>
      <c r="F38" s="451">
        <v>30</v>
      </c>
      <c r="G38" s="434" t="s">
        <v>128</v>
      </c>
      <c r="H38" s="434" t="s">
        <v>128</v>
      </c>
      <c r="I38" s="69"/>
      <c r="J38" s="69">
        <v>30</v>
      </c>
      <c r="K38" s="69"/>
      <c r="L38" s="45">
        <f t="shared" si="0"/>
        <v>1</v>
      </c>
      <c r="M38" s="157">
        <f t="shared" si="1"/>
        <v>1</v>
      </c>
      <c r="N38" s="157">
        <f t="shared" si="2"/>
        <v>0</v>
      </c>
    </row>
    <row r="39" spans="1:14" x14ac:dyDescent="0.2">
      <c r="A39" s="391">
        <v>33</v>
      </c>
      <c r="B39" s="344"/>
      <c r="C39" s="345"/>
      <c r="D39" s="391">
        <v>6</v>
      </c>
      <c r="E39" s="441" t="s">
        <v>177</v>
      </c>
      <c r="F39" s="451">
        <f>SUM(G39:K39)</f>
        <v>28</v>
      </c>
      <c r="G39" s="69">
        <v>10</v>
      </c>
      <c r="H39" s="69">
        <v>18</v>
      </c>
      <c r="I39" s="434" t="s">
        <v>128</v>
      </c>
      <c r="J39" s="434" t="s">
        <v>128</v>
      </c>
      <c r="K39" s="69"/>
      <c r="L39" s="45">
        <f t="shared" si="0"/>
        <v>2</v>
      </c>
      <c r="M39" s="157">
        <f t="shared" si="1"/>
        <v>0</v>
      </c>
      <c r="N39" s="157">
        <f t="shared" si="2"/>
        <v>0</v>
      </c>
    </row>
    <row r="40" spans="1:14" x14ac:dyDescent="0.2">
      <c r="A40" s="391">
        <v>33</v>
      </c>
      <c r="B40" s="344"/>
      <c r="C40" s="345"/>
      <c r="D40" s="391">
        <v>7</v>
      </c>
      <c r="E40" s="441" t="s">
        <v>178</v>
      </c>
      <c r="F40" s="451">
        <f>SUM(G40:K40)</f>
        <v>28</v>
      </c>
      <c r="G40" s="69">
        <v>10</v>
      </c>
      <c r="H40" s="69">
        <v>18</v>
      </c>
      <c r="I40" s="434" t="s">
        <v>128</v>
      </c>
      <c r="J40" s="434" t="s">
        <v>128</v>
      </c>
      <c r="K40" s="69"/>
      <c r="L40" s="45">
        <f t="shared" si="0"/>
        <v>2</v>
      </c>
      <c r="M40" s="157">
        <f t="shared" si="1"/>
        <v>0</v>
      </c>
      <c r="N40" s="157">
        <f t="shared" si="2"/>
        <v>0</v>
      </c>
    </row>
    <row r="41" spans="1:14" x14ac:dyDescent="0.2">
      <c r="A41" s="391">
        <v>35</v>
      </c>
      <c r="B41" s="392">
        <v>6</v>
      </c>
      <c r="C41" s="345"/>
      <c r="D41" s="338"/>
      <c r="E41" s="344" t="s">
        <v>172</v>
      </c>
      <c r="F41" s="451">
        <v>26</v>
      </c>
      <c r="G41" s="434" t="s">
        <v>128</v>
      </c>
      <c r="H41" s="434" t="s">
        <v>128</v>
      </c>
      <c r="I41" s="69">
        <v>26</v>
      </c>
      <c r="J41" s="69"/>
      <c r="K41" s="69"/>
      <c r="L41" s="45">
        <f t="shared" si="0"/>
        <v>1</v>
      </c>
      <c r="M41" s="157">
        <f t="shared" si="1"/>
        <v>0</v>
      </c>
      <c r="N41" s="157">
        <f t="shared" si="2"/>
        <v>0</v>
      </c>
    </row>
    <row r="42" spans="1:14" x14ac:dyDescent="0.2">
      <c r="A42" s="391">
        <v>36</v>
      </c>
      <c r="B42" s="392">
        <v>7</v>
      </c>
      <c r="C42" s="393">
        <v>3</v>
      </c>
      <c r="D42" s="338"/>
      <c r="E42" s="353" t="s">
        <v>164</v>
      </c>
      <c r="F42" s="451">
        <f>SUM(G42:K42)</f>
        <v>20</v>
      </c>
      <c r="G42" s="434" t="s">
        <v>128</v>
      </c>
      <c r="H42" s="69">
        <v>20</v>
      </c>
      <c r="I42" s="69"/>
      <c r="J42" s="434" t="s">
        <v>128</v>
      </c>
      <c r="K42" s="69"/>
      <c r="L42" s="45">
        <f t="shared" si="0"/>
        <v>1</v>
      </c>
      <c r="M42" s="157">
        <f t="shared" si="1"/>
        <v>0</v>
      </c>
      <c r="N42" s="157">
        <f t="shared" si="2"/>
        <v>0</v>
      </c>
    </row>
    <row r="43" spans="1:14" s="339" customFormat="1" x14ac:dyDescent="0.2">
      <c r="A43" s="391">
        <v>37</v>
      </c>
      <c r="B43" s="392">
        <v>8</v>
      </c>
      <c r="C43" s="345"/>
      <c r="D43" s="391">
        <v>8</v>
      </c>
      <c r="E43" s="442" t="s">
        <v>519</v>
      </c>
      <c r="F43" s="451">
        <f>SUM(G43:K43)</f>
        <v>18</v>
      </c>
      <c r="G43" s="434" t="s">
        <v>128</v>
      </c>
      <c r="H43" s="69">
        <v>18</v>
      </c>
      <c r="I43" s="69"/>
      <c r="J43" s="434" t="s">
        <v>128</v>
      </c>
      <c r="K43" s="69"/>
      <c r="L43" s="45">
        <f t="shared" si="0"/>
        <v>1</v>
      </c>
      <c r="M43" s="157">
        <f t="shared" si="1"/>
        <v>0</v>
      </c>
      <c r="N43" s="157">
        <f t="shared" si="2"/>
        <v>0</v>
      </c>
    </row>
    <row r="44" spans="1:14" s="339" customFormat="1" x14ac:dyDescent="0.2">
      <c r="A44" s="391">
        <v>38</v>
      </c>
      <c r="B44" s="344"/>
      <c r="C44" s="345"/>
      <c r="D44" s="338"/>
      <c r="E44" s="338" t="s">
        <v>137</v>
      </c>
      <c r="F44" s="451">
        <v>16</v>
      </c>
      <c r="G44" s="434">
        <v>14</v>
      </c>
      <c r="H44" s="434" t="s">
        <v>128</v>
      </c>
      <c r="I44" s="69">
        <v>16</v>
      </c>
      <c r="J44" s="69"/>
      <c r="K44" s="69"/>
      <c r="L44" s="45">
        <f t="shared" si="0"/>
        <v>2</v>
      </c>
      <c r="M44" s="157">
        <f t="shared" si="1"/>
        <v>0</v>
      </c>
      <c r="N44" s="157">
        <f t="shared" si="2"/>
        <v>0</v>
      </c>
    </row>
    <row r="45" spans="1:14" s="339" customFormat="1" x14ac:dyDescent="0.2">
      <c r="A45" s="391">
        <v>39</v>
      </c>
      <c r="B45" s="344"/>
      <c r="C45" s="345"/>
      <c r="D45" s="338"/>
      <c r="E45" s="338" t="s">
        <v>520</v>
      </c>
      <c r="F45" s="451">
        <v>12</v>
      </c>
      <c r="G45" s="434" t="s">
        <v>128</v>
      </c>
      <c r="H45" s="434" t="s">
        <v>128</v>
      </c>
      <c r="I45" s="69">
        <v>12</v>
      </c>
      <c r="J45" s="69"/>
      <c r="K45" s="69"/>
      <c r="L45" s="45">
        <f t="shared" si="0"/>
        <v>1</v>
      </c>
      <c r="M45" s="157">
        <f t="shared" si="1"/>
        <v>0</v>
      </c>
      <c r="N45" s="157">
        <f t="shared" si="2"/>
        <v>0</v>
      </c>
    </row>
    <row r="46" spans="1:14" s="339" customFormat="1" x14ac:dyDescent="0.2">
      <c r="A46" s="83">
        <v>39</v>
      </c>
      <c r="B46" s="355">
        <f>COUNT(B7:B45)</f>
        <v>8</v>
      </c>
      <c r="C46" s="356">
        <f>COUNT(C7:C45)</f>
        <v>3</v>
      </c>
      <c r="D46" s="83">
        <f>COUNT(D7:D45)</f>
        <v>8</v>
      </c>
      <c r="E46" s="84" t="s">
        <v>193</v>
      </c>
      <c r="F46" s="55"/>
      <c r="G46" s="357">
        <f>COUNTIF(G7:G45,"&gt;=0")</f>
        <v>24</v>
      </c>
      <c r="H46" s="357">
        <f>COUNTIF(H7:H45,"&gt;=0")</f>
        <v>24</v>
      </c>
      <c r="I46" s="357">
        <f>COUNTIF(I7:I45,"&gt;=0")</f>
        <v>28</v>
      </c>
      <c r="J46" s="357">
        <f>COUNTIF(J7:J45,"&gt;=0")</f>
        <v>19</v>
      </c>
      <c r="K46" s="357">
        <v>16</v>
      </c>
      <c r="L46" s="357"/>
      <c r="M46" s="358">
        <f>SUM(M7:M45)</f>
        <v>34</v>
      </c>
      <c r="N46" s="358">
        <f>SUM(N7:N45)</f>
        <v>11</v>
      </c>
    </row>
    <row r="47" spans="1:14" x14ac:dyDescent="0.2">
      <c r="A47" s="55"/>
      <c r="B47" s="55"/>
      <c r="C47" s="55"/>
      <c r="D47" s="55"/>
      <c r="E47" s="84" t="s">
        <v>194</v>
      </c>
      <c r="F47" s="55"/>
      <c r="G47" s="86">
        <v>12</v>
      </c>
      <c r="H47" s="86">
        <v>8</v>
      </c>
      <c r="I47" s="86">
        <v>14</v>
      </c>
      <c r="J47" s="86">
        <v>6</v>
      </c>
      <c r="K47" s="86"/>
      <c r="L47" s="86"/>
      <c r="M47" s="84"/>
      <c r="N47" s="84"/>
    </row>
    <row r="48" spans="1:14" s="339" customFormat="1" x14ac:dyDescent="0.2">
      <c r="B48" s="54"/>
      <c r="C48" s="57"/>
      <c r="D48" s="54"/>
      <c r="E48" s="58"/>
      <c r="F48" s="335"/>
      <c r="L48" s="383"/>
    </row>
    <row r="49" spans="1:12" s="339" customFormat="1" x14ac:dyDescent="0.2">
      <c r="B49" s="54"/>
      <c r="C49" s="57"/>
      <c r="D49" s="54"/>
      <c r="E49" s="58"/>
      <c r="F49" s="335"/>
      <c r="L49" s="383"/>
    </row>
    <row r="50" spans="1:12" s="339" customFormat="1" x14ac:dyDescent="0.2">
      <c r="A50" s="54"/>
      <c r="B50" s="54"/>
      <c r="C50" s="57"/>
      <c r="D50" s="54"/>
      <c r="E50" s="58"/>
      <c r="F50" s="335"/>
      <c r="G50" s="57"/>
      <c r="H50" s="57"/>
      <c r="I50" s="57"/>
      <c r="J50" s="57"/>
      <c r="K50" s="57"/>
      <c r="L50" s="57"/>
    </row>
  </sheetData>
  <sheetProtection selectLockedCells="1" selectUnlockedCells="1"/>
  <autoFilter ref="L6:N6"/>
  <mergeCells count="3">
    <mergeCell ref="L4:L5"/>
    <mergeCell ref="M4:M5"/>
    <mergeCell ref="N4:N5"/>
  </mergeCells>
  <conditionalFormatting sqref="G46:L46">
    <cfRule type="top10" dxfId="6" priority="6" stopIfTrue="1" rank="1"/>
  </conditionalFormatting>
  <conditionalFormatting sqref="G7:L45">
    <cfRule type="cellIs" dxfId="5" priority="3" stopIfTrue="1" operator="equal">
      <formula>30</formula>
    </cfRule>
    <cfRule type="cellIs" dxfId="4" priority="4" stopIfTrue="1" operator="equal">
      <formula>34</formula>
    </cfRule>
    <cfRule type="cellIs" dxfId="3" priority="5" stopIfTrue="1" operator="equal">
      <formula>40</formula>
    </cfRule>
  </conditionalFormatting>
  <conditionalFormatting sqref="M7:M45">
    <cfRule type="top10" dxfId="2" priority="2" stopIfTrue="1" rank="1"/>
  </conditionalFormatting>
  <conditionalFormatting sqref="N7:N45">
    <cfRule type="top10" dxfId="1" priority="7" stopIfTrue="1" rank="1"/>
  </conditionalFormatting>
  <conditionalFormatting sqref="L7:L45">
    <cfRule type="top10" dxfId="0" priority="1" stopIfTrue="1" rank="1"/>
  </conditionalFormatting>
  <pageMargins left="0.39370078740157483" right="0.31496062992125984" top="0.78740157480314965" bottom="0.39370078740157483" header="0.59055118110236227" footer="0"/>
  <pageSetup paperSize="9" firstPageNumber="0" fitToHeight="0" orientation="portrait" horizontalDpi="300" verticalDpi="300" r:id="rId1"/>
  <headerFooter alignWithMargins="0">
    <oddHeader>&amp;R&amp;"Arial,Regular"&amp;9Page &amp;P of &amp;N</oddHeader>
  </headerFooter>
  <ignoredErrors>
    <ignoredError sqref="L7:N44" formulaRange="1"/>
  </ignoredError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N87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L1" sqref="L1"/>
    </sheetView>
  </sheetViews>
  <sheetFormatPr defaultRowHeight="12.75" x14ac:dyDescent="0.2"/>
  <cols>
    <col min="1" max="1" width="3.28515625" style="92" customWidth="1"/>
    <col min="2" max="2" width="32.140625" style="92" bestFit="1" customWidth="1"/>
    <col min="3" max="11" width="4.7109375" style="92" customWidth="1"/>
    <col min="12" max="14" width="7.140625" style="92" customWidth="1"/>
    <col min="15" max="20" width="3.7109375" style="92" customWidth="1"/>
    <col min="21" max="29" width="6.7109375" style="92" customWidth="1"/>
    <col min="30" max="16384" width="9.140625" style="92"/>
  </cols>
  <sheetData>
    <row r="1" spans="1:12" x14ac:dyDescent="0.2">
      <c r="A1" s="91" t="str">
        <f>UPPER((Kalend!D10)&amp;" - "&amp;(Kalend!C10)&amp;" - "&amp;(Kalend!E10))</f>
        <v>M1 - MÄETAGUSE 4. KV 1. ETAPP - DUO</v>
      </c>
      <c r="G1" s="418" t="str">
        <f>HYPERLINK("#Kalend!I1","Kalender")</f>
        <v>Kalender</v>
      </c>
      <c r="H1" s="93"/>
      <c r="I1" s="418" t="str">
        <f>HYPERLINK("#Reit!I1","Reiting")</f>
        <v>Reiting</v>
      </c>
    </row>
    <row r="2" spans="1:12" x14ac:dyDescent="0.2">
      <c r="A2" s="93" t="str">
        <f>"Toimumisaeg: "&amp;(Kalend!A10)&amp;" kell "&amp;(Kalend!B10)</f>
        <v>Toimumisaeg: N, 23.05.2013 kell 18:00</v>
      </c>
    </row>
    <row r="3" spans="1:12" x14ac:dyDescent="0.2">
      <c r="A3" s="93" t="str">
        <f>"Toimumiskoht: "&amp;(Kalend!F10)</f>
        <v>Toimumiskoht: Mäetaguse Põhikooli staadion</v>
      </c>
    </row>
    <row r="4" spans="1:12" x14ac:dyDescent="0.2">
      <c r="A4" s="93" t="str">
        <f>"Korraldaja: "&amp;(Kalend!G10)</f>
        <v>Korraldaja: Mäetaguse SK</v>
      </c>
    </row>
    <row r="6" spans="1:12" x14ac:dyDescent="0.2">
      <c r="A6" s="133" t="s">
        <v>283</v>
      </c>
      <c r="C6" s="106"/>
      <c r="D6" s="106"/>
      <c r="E6" s="106"/>
      <c r="F6" s="108"/>
      <c r="G6" s="100"/>
    </row>
    <row r="8" spans="1:12" x14ac:dyDescent="0.2">
      <c r="B8" s="92" t="s">
        <v>340</v>
      </c>
      <c r="C8" s="111" t="s">
        <v>16</v>
      </c>
    </row>
    <row r="9" spans="1:12" x14ac:dyDescent="0.2">
      <c r="B9" s="113"/>
      <c r="C9" s="114" t="s">
        <v>340</v>
      </c>
      <c r="D9" s="115"/>
      <c r="F9" s="111">
        <v>2</v>
      </c>
    </row>
    <row r="10" spans="1:12" x14ac:dyDescent="0.2">
      <c r="B10" s="115" t="s">
        <v>301</v>
      </c>
      <c r="C10" s="116" t="s">
        <v>16</v>
      </c>
      <c r="E10" s="117"/>
    </row>
    <row r="11" spans="1:12" x14ac:dyDescent="0.2">
      <c r="D11" s="103"/>
      <c r="E11" s="118"/>
      <c r="F11" s="123" t="s">
        <v>257</v>
      </c>
      <c r="I11" s="111">
        <v>13</v>
      </c>
      <c r="J11" s="111"/>
    </row>
    <row r="12" spans="1:12" x14ac:dyDescent="0.2">
      <c r="B12" s="92" t="s">
        <v>257</v>
      </c>
      <c r="C12" s="119">
        <v>13</v>
      </c>
      <c r="E12" s="118"/>
      <c r="F12" s="134"/>
      <c r="G12" s="113"/>
      <c r="H12" s="117"/>
    </row>
    <row r="13" spans="1:12" x14ac:dyDescent="0.2">
      <c r="B13" s="113"/>
      <c r="C13" s="123" t="s">
        <v>257</v>
      </c>
      <c r="E13" s="124"/>
      <c r="F13" s="119">
        <v>13</v>
      </c>
      <c r="G13" s="103"/>
      <c r="H13" s="118"/>
    </row>
    <row r="14" spans="1:12" x14ac:dyDescent="0.2">
      <c r="B14" s="115" t="s">
        <v>521</v>
      </c>
      <c r="C14" s="125">
        <v>9</v>
      </c>
      <c r="D14" s="113"/>
      <c r="F14" s="103"/>
      <c r="G14" s="103"/>
      <c r="H14" s="118"/>
    </row>
    <row r="15" spans="1:12" x14ac:dyDescent="0.2">
      <c r="F15" s="103"/>
      <c r="G15" s="103"/>
      <c r="H15" s="118"/>
      <c r="I15" s="123" t="s">
        <v>257</v>
      </c>
      <c r="J15" s="103"/>
      <c r="L15" s="111">
        <v>13</v>
      </c>
    </row>
    <row r="16" spans="1:12" x14ac:dyDescent="0.2">
      <c r="B16" s="92" t="s">
        <v>522</v>
      </c>
      <c r="C16" s="111">
        <v>4</v>
      </c>
      <c r="F16" s="103"/>
      <c r="G16" s="103"/>
      <c r="H16" s="118"/>
      <c r="I16" s="113"/>
      <c r="J16" s="113"/>
      <c r="K16" s="117"/>
    </row>
    <row r="17" spans="2:14" x14ac:dyDescent="0.2">
      <c r="B17" s="113"/>
      <c r="C17" s="114" t="s">
        <v>250</v>
      </c>
      <c r="D17" s="115"/>
      <c r="F17" s="119">
        <v>13</v>
      </c>
      <c r="G17" s="103"/>
      <c r="H17" s="118"/>
      <c r="I17" s="103"/>
      <c r="J17" s="103"/>
      <c r="K17" s="118"/>
    </row>
    <row r="18" spans="2:14" x14ac:dyDescent="0.2">
      <c r="B18" s="115" t="s">
        <v>250</v>
      </c>
      <c r="C18" s="116">
        <v>13</v>
      </c>
      <c r="E18" s="117"/>
      <c r="F18" s="103"/>
      <c r="G18" s="103"/>
      <c r="H18" s="118"/>
      <c r="I18" s="103"/>
      <c r="J18" s="103"/>
      <c r="K18" s="118"/>
    </row>
    <row r="19" spans="2:14" x14ac:dyDescent="0.2">
      <c r="D19" s="103"/>
      <c r="E19" s="118"/>
      <c r="F19" s="115" t="s">
        <v>250</v>
      </c>
      <c r="G19" s="115"/>
      <c r="H19" s="124"/>
      <c r="I19" s="119">
        <v>7</v>
      </c>
      <c r="J19" s="119"/>
      <c r="K19" s="118"/>
    </row>
    <row r="20" spans="2:14" x14ac:dyDescent="0.2">
      <c r="B20" s="92" t="s">
        <v>301</v>
      </c>
      <c r="C20" s="119" t="s">
        <v>16</v>
      </c>
      <c r="E20" s="118"/>
      <c r="F20" s="123"/>
      <c r="G20" s="103"/>
      <c r="H20" s="103"/>
      <c r="I20" s="103"/>
      <c r="J20" s="103"/>
      <c r="K20" s="118"/>
    </row>
    <row r="21" spans="2:14" x14ac:dyDescent="0.2">
      <c r="B21" s="113"/>
      <c r="C21" s="123" t="s">
        <v>254</v>
      </c>
      <c r="E21" s="124"/>
      <c r="F21" s="119">
        <v>2</v>
      </c>
      <c r="I21" s="103"/>
      <c r="J21" s="103"/>
      <c r="K21" s="118"/>
    </row>
    <row r="22" spans="2:14" x14ac:dyDescent="0.2">
      <c r="B22" s="115" t="s">
        <v>254</v>
      </c>
      <c r="C22" s="125" t="s">
        <v>16</v>
      </c>
      <c r="D22" s="113"/>
      <c r="F22" s="103"/>
      <c r="G22" s="103"/>
      <c r="H22" s="103"/>
      <c r="I22" s="103"/>
      <c r="J22" s="103"/>
      <c r="K22" s="118"/>
    </row>
    <row r="23" spans="2:14" ht="13.5" thickBot="1" x14ac:dyDescent="0.25">
      <c r="I23" s="103"/>
      <c r="J23" s="103"/>
      <c r="K23" s="118"/>
      <c r="M23" s="92" t="s">
        <v>257</v>
      </c>
    </row>
    <row r="24" spans="2:14" x14ac:dyDescent="0.2">
      <c r="B24" s="332" t="s">
        <v>301</v>
      </c>
      <c r="C24" s="111" t="s">
        <v>16</v>
      </c>
      <c r="I24" s="103"/>
      <c r="J24" s="103"/>
      <c r="K24" s="118"/>
      <c r="L24" s="120"/>
      <c r="M24" s="121" t="s">
        <v>237</v>
      </c>
      <c r="N24" s="122"/>
    </row>
    <row r="25" spans="2:14" x14ac:dyDescent="0.2">
      <c r="B25" s="113"/>
      <c r="C25" s="114" t="s">
        <v>261</v>
      </c>
      <c r="D25" s="115"/>
      <c r="F25" s="111">
        <v>13</v>
      </c>
      <c r="I25" s="103"/>
      <c r="J25" s="103"/>
      <c r="K25" s="118"/>
    </row>
    <row r="26" spans="2:14" x14ac:dyDescent="0.2">
      <c r="B26" s="115" t="s">
        <v>261</v>
      </c>
      <c r="C26" s="116" t="s">
        <v>16</v>
      </c>
      <c r="E26" s="117"/>
      <c r="I26" s="103"/>
      <c r="J26" s="103"/>
      <c r="K26" s="118"/>
    </row>
    <row r="27" spans="2:14" x14ac:dyDescent="0.2">
      <c r="D27" s="103"/>
      <c r="E27" s="118"/>
      <c r="F27" s="92" t="s">
        <v>261</v>
      </c>
      <c r="I27" s="119">
        <v>0</v>
      </c>
      <c r="J27" s="119"/>
      <c r="K27" s="118"/>
    </row>
    <row r="28" spans="2:14" x14ac:dyDescent="0.2">
      <c r="B28" s="92" t="s">
        <v>523</v>
      </c>
      <c r="C28" s="119">
        <v>13</v>
      </c>
      <c r="E28" s="118"/>
      <c r="F28" s="134"/>
      <c r="G28" s="113"/>
      <c r="H28" s="117"/>
      <c r="I28" s="103"/>
      <c r="J28" s="103"/>
      <c r="K28" s="118"/>
    </row>
    <row r="29" spans="2:14" x14ac:dyDescent="0.2">
      <c r="B29" s="113"/>
      <c r="C29" s="123" t="s">
        <v>523</v>
      </c>
      <c r="E29" s="124"/>
      <c r="F29" s="119">
        <v>4</v>
      </c>
      <c r="G29" s="103"/>
      <c r="H29" s="118"/>
      <c r="I29" s="103"/>
      <c r="J29" s="103"/>
      <c r="K29" s="118"/>
    </row>
    <row r="30" spans="2:14" x14ac:dyDescent="0.2">
      <c r="B30" s="115" t="s">
        <v>524</v>
      </c>
      <c r="C30" s="125">
        <v>10</v>
      </c>
      <c r="D30" s="113"/>
      <c r="F30" s="103"/>
      <c r="G30" s="103"/>
      <c r="H30" s="118"/>
      <c r="I30" s="103"/>
      <c r="J30" s="103"/>
      <c r="K30" s="118"/>
    </row>
    <row r="31" spans="2:14" x14ac:dyDescent="0.2">
      <c r="F31" s="103"/>
      <c r="G31" s="103"/>
      <c r="H31" s="118"/>
      <c r="I31" s="115" t="s">
        <v>525</v>
      </c>
      <c r="J31" s="115"/>
      <c r="K31" s="124"/>
      <c r="L31" s="111">
        <v>1</v>
      </c>
    </row>
    <row r="32" spans="2:14" ht="13.5" thickBot="1" x14ac:dyDescent="0.25">
      <c r="B32" s="92" t="s">
        <v>256</v>
      </c>
      <c r="C32" s="111">
        <v>13</v>
      </c>
      <c r="F32" s="103"/>
      <c r="G32" s="103"/>
      <c r="H32" s="118"/>
      <c r="M32" s="103" t="s">
        <v>525</v>
      </c>
      <c r="N32" s="126"/>
    </row>
    <row r="33" spans="1:14" x14ac:dyDescent="0.2">
      <c r="B33" s="113"/>
      <c r="C33" s="114" t="s">
        <v>256</v>
      </c>
      <c r="D33" s="115"/>
      <c r="F33" s="119">
        <v>6</v>
      </c>
      <c r="G33" s="103"/>
      <c r="H33" s="118"/>
      <c r="M33" s="121" t="s">
        <v>239</v>
      </c>
      <c r="N33" s="103"/>
    </row>
    <row r="34" spans="1:14" x14ac:dyDescent="0.2">
      <c r="B34" s="115" t="s">
        <v>526</v>
      </c>
      <c r="C34" s="116">
        <v>6</v>
      </c>
      <c r="E34" s="117"/>
      <c r="F34" s="103"/>
      <c r="G34" s="103"/>
      <c r="H34" s="118"/>
    </row>
    <row r="35" spans="1:14" x14ac:dyDescent="0.2">
      <c r="D35" s="103"/>
      <c r="E35" s="118"/>
      <c r="F35" s="115" t="s">
        <v>525</v>
      </c>
      <c r="G35" s="115"/>
      <c r="H35" s="124"/>
      <c r="I35" s="111">
        <v>13</v>
      </c>
      <c r="J35" s="111"/>
    </row>
    <row r="36" spans="1:14" x14ac:dyDescent="0.2">
      <c r="B36" s="92" t="s">
        <v>301</v>
      </c>
      <c r="C36" s="119" t="s">
        <v>16</v>
      </c>
      <c r="E36" s="118"/>
      <c r="F36" s="123"/>
      <c r="G36" s="103"/>
      <c r="H36" s="103"/>
    </row>
    <row r="37" spans="1:14" x14ac:dyDescent="0.2">
      <c r="B37" s="113"/>
      <c r="C37" s="123" t="s">
        <v>525</v>
      </c>
      <c r="E37" s="124"/>
      <c r="F37" s="119">
        <v>13</v>
      </c>
      <c r="I37" s="92" t="s">
        <v>250</v>
      </c>
      <c r="L37" s="119">
        <v>13</v>
      </c>
    </row>
    <row r="38" spans="1:14" ht="13.5" thickBot="1" x14ac:dyDescent="0.25">
      <c r="B38" s="115" t="s">
        <v>525</v>
      </c>
      <c r="C38" s="125" t="s">
        <v>16</v>
      </c>
      <c r="D38" s="113"/>
      <c r="F38" s="103"/>
      <c r="G38" s="103"/>
      <c r="H38" s="103"/>
      <c r="I38" s="113"/>
      <c r="J38" s="113"/>
      <c r="K38" s="117"/>
      <c r="L38" s="126"/>
      <c r="M38" s="126" t="s">
        <v>250</v>
      </c>
      <c r="N38" s="126"/>
    </row>
    <row r="39" spans="1:14" x14ac:dyDescent="0.2">
      <c r="H39" s="103"/>
      <c r="I39" s="115" t="s">
        <v>261</v>
      </c>
      <c r="J39" s="115"/>
      <c r="K39" s="124"/>
      <c r="L39" s="111">
        <v>8</v>
      </c>
      <c r="M39" s="105" t="s">
        <v>240</v>
      </c>
      <c r="N39" s="103"/>
    </row>
    <row r="40" spans="1:14" x14ac:dyDescent="0.2">
      <c r="H40" s="103"/>
      <c r="M40" s="103"/>
      <c r="N40" s="103"/>
    </row>
    <row r="41" spans="1:14" ht="13.5" thickBot="1" x14ac:dyDescent="0.25">
      <c r="H41" s="103"/>
      <c r="I41" s="103"/>
      <c r="J41" s="103"/>
      <c r="K41" s="103"/>
      <c r="M41" s="126" t="s">
        <v>261</v>
      </c>
      <c r="N41" s="126"/>
    </row>
    <row r="42" spans="1:14" x14ac:dyDescent="0.2">
      <c r="I42" s="103"/>
      <c r="J42" s="103"/>
      <c r="K42" s="103"/>
      <c r="M42" s="91" t="s">
        <v>241</v>
      </c>
    </row>
    <row r="43" spans="1:14" x14ac:dyDescent="0.2">
      <c r="I43" s="103"/>
      <c r="J43" s="103"/>
      <c r="K43" s="103"/>
      <c r="M43" s="91"/>
    </row>
    <row r="44" spans="1:14" x14ac:dyDescent="0.2">
      <c r="A44" s="135" t="s">
        <v>296</v>
      </c>
      <c r="I44" s="103"/>
      <c r="J44" s="103"/>
      <c r="K44" s="103"/>
      <c r="M44" s="91"/>
    </row>
    <row r="45" spans="1:14" x14ac:dyDescent="0.2">
      <c r="F45" s="136" t="s">
        <v>340</v>
      </c>
      <c r="G45" s="111"/>
      <c r="H45" s="111"/>
      <c r="I45" s="111">
        <v>13</v>
      </c>
      <c r="J45" s="111"/>
      <c r="K45" s="111"/>
      <c r="L45" s="111"/>
    </row>
    <row r="46" spans="1:14" x14ac:dyDescent="0.2">
      <c r="F46" s="137"/>
      <c r="G46" s="137"/>
      <c r="H46" s="138"/>
      <c r="I46" s="139" t="s">
        <v>340</v>
      </c>
      <c r="J46" s="119"/>
      <c r="K46" s="111"/>
      <c r="L46" s="111">
        <v>13</v>
      </c>
    </row>
    <row r="47" spans="1:14" x14ac:dyDescent="0.2">
      <c r="F47" s="139" t="s">
        <v>254</v>
      </c>
      <c r="G47" s="139"/>
      <c r="H47" s="140"/>
      <c r="I47" s="111">
        <v>6</v>
      </c>
      <c r="J47" s="137"/>
      <c r="K47" s="138"/>
      <c r="L47" s="111"/>
    </row>
    <row r="48" spans="1:14" ht="13.5" thickBot="1" x14ac:dyDescent="0.25">
      <c r="F48" s="111"/>
      <c r="G48" s="111"/>
      <c r="H48" s="111"/>
      <c r="I48" s="119"/>
      <c r="J48" s="119"/>
      <c r="K48" s="141"/>
      <c r="L48" s="111"/>
      <c r="M48" s="92" t="s">
        <v>340</v>
      </c>
    </row>
    <row r="49" spans="1:14" x14ac:dyDescent="0.2">
      <c r="F49" s="111" t="s">
        <v>523</v>
      </c>
      <c r="G49" s="111"/>
      <c r="H49" s="111"/>
      <c r="I49" s="111">
        <v>9</v>
      </c>
      <c r="J49" s="119"/>
      <c r="K49" s="141"/>
      <c r="L49" s="142"/>
      <c r="M49" s="121" t="s">
        <v>245</v>
      </c>
      <c r="N49" s="122"/>
    </row>
    <row r="50" spans="1:14" x14ac:dyDescent="0.2">
      <c r="F50" s="137"/>
      <c r="G50" s="137"/>
      <c r="H50" s="138"/>
      <c r="I50" s="111" t="s">
        <v>256</v>
      </c>
      <c r="J50" s="139"/>
      <c r="K50" s="140"/>
      <c r="L50" s="119">
        <v>10</v>
      </c>
    </row>
    <row r="51" spans="1:14" ht="13.5" thickBot="1" x14ac:dyDescent="0.25">
      <c r="F51" s="139" t="s">
        <v>256</v>
      </c>
      <c r="G51" s="139"/>
      <c r="H51" s="140"/>
      <c r="I51" s="137">
        <v>13</v>
      </c>
      <c r="J51" s="119"/>
      <c r="K51" s="111"/>
      <c r="L51" s="119"/>
      <c r="M51" s="103" t="s">
        <v>256</v>
      </c>
      <c r="N51" s="126"/>
    </row>
    <row r="52" spans="1:14" x14ac:dyDescent="0.2">
      <c r="F52" s="111"/>
      <c r="G52" s="111"/>
      <c r="H52" s="111"/>
      <c r="I52" s="111"/>
      <c r="J52" s="111"/>
      <c r="K52" s="111"/>
      <c r="L52" s="119"/>
      <c r="M52" s="121" t="s">
        <v>247</v>
      </c>
      <c r="N52" s="103"/>
    </row>
    <row r="53" spans="1:14" x14ac:dyDescent="0.2">
      <c r="F53" s="111"/>
      <c r="G53" s="111"/>
      <c r="H53" s="119"/>
      <c r="I53" s="111" t="s">
        <v>254</v>
      </c>
      <c r="J53" s="111"/>
      <c r="K53" s="111"/>
      <c r="L53" s="119">
        <v>10</v>
      </c>
      <c r="M53" s="103"/>
      <c r="N53" s="103"/>
    </row>
    <row r="54" spans="1:14" ht="13.5" thickBot="1" x14ac:dyDescent="0.25">
      <c r="F54" s="111"/>
      <c r="G54" s="111"/>
      <c r="H54" s="119"/>
      <c r="I54" s="137"/>
      <c r="J54" s="137"/>
      <c r="K54" s="138"/>
      <c r="L54" s="143"/>
      <c r="M54" s="126" t="s">
        <v>523</v>
      </c>
      <c r="N54" s="126"/>
    </row>
    <row r="55" spans="1:14" x14ac:dyDescent="0.2">
      <c r="F55" s="111"/>
      <c r="G55" s="111"/>
      <c r="H55" s="119"/>
      <c r="I55" s="139" t="s">
        <v>523</v>
      </c>
      <c r="J55" s="139"/>
      <c r="K55" s="140"/>
      <c r="L55" s="111">
        <v>13</v>
      </c>
      <c r="M55" s="105" t="s">
        <v>248</v>
      </c>
      <c r="N55" s="103"/>
    </row>
    <row r="56" spans="1:14" x14ac:dyDescent="0.2">
      <c r="H56" s="103"/>
      <c r="M56" s="103"/>
      <c r="N56" s="103"/>
    </row>
    <row r="57" spans="1:14" ht="13.5" thickBot="1" x14ac:dyDescent="0.25">
      <c r="F57" s="91"/>
      <c r="I57" s="103"/>
      <c r="J57" s="103"/>
      <c r="K57" s="103"/>
      <c r="M57" s="126" t="s">
        <v>254</v>
      </c>
      <c r="N57" s="126"/>
    </row>
    <row r="58" spans="1:14" x14ac:dyDescent="0.2">
      <c r="F58" s="91"/>
      <c r="I58" s="103"/>
      <c r="J58" s="103"/>
      <c r="K58" s="103"/>
      <c r="M58" s="105" t="s">
        <v>249</v>
      </c>
    </row>
    <row r="60" spans="1:14" x14ac:dyDescent="0.2">
      <c r="A60" s="135" t="s">
        <v>527</v>
      </c>
    </row>
    <row r="61" spans="1:14" x14ac:dyDescent="0.2">
      <c r="F61" s="136" t="s">
        <v>521</v>
      </c>
      <c r="G61" s="111"/>
      <c r="H61" s="111"/>
      <c r="I61" s="111">
        <v>13</v>
      </c>
      <c r="J61" s="111"/>
      <c r="K61" s="111"/>
      <c r="L61" s="111"/>
    </row>
    <row r="62" spans="1:14" x14ac:dyDescent="0.2">
      <c r="F62" s="137"/>
      <c r="G62" s="137"/>
      <c r="H62" s="138"/>
      <c r="I62" s="139" t="s">
        <v>521</v>
      </c>
      <c r="J62" s="119"/>
      <c r="K62" s="111"/>
      <c r="L62" s="111">
        <v>13</v>
      </c>
    </row>
    <row r="63" spans="1:14" x14ac:dyDescent="0.2">
      <c r="F63" s="139" t="s">
        <v>522</v>
      </c>
      <c r="G63" s="139"/>
      <c r="H63" s="140"/>
      <c r="I63" s="111">
        <v>5</v>
      </c>
      <c r="J63" s="137"/>
      <c r="K63" s="138"/>
      <c r="L63" s="111"/>
    </row>
    <row r="64" spans="1:14" ht="13.5" thickBot="1" x14ac:dyDescent="0.25">
      <c r="F64" s="111"/>
      <c r="G64" s="111"/>
      <c r="H64" s="111"/>
      <c r="I64" s="119"/>
      <c r="J64" s="119"/>
      <c r="K64" s="141"/>
      <c r="L64" s="111"/>
      <c r="M64" s="92" t="s">
        <v>521</v>
      </c>
    </row>
    <row r="65" spans="1:14" x14ac:dyDescent="0.2">
      <c r="F65" s="111" t="s">
        <v>524</v>
      </c>
      <c r="G65" s="111"/>
      <c r="H65" s="111"/>
      <c r="I65" s="111">
        <v>4</v>
      </c>
      <c r="J65" s="119"/>
      <c r="K65" s="141"/>
      <c r="L65" s="142"/>
      <c r="M65" s="121" t="s">
        <v>299</v>
      </c>
      <c r="N65" s="122"/>
    </row>
    <row r="66" spans="1:14" x14ac:dyDescent="0.2">
      <c r="F66" s="137"/>
      <c r="G66" s="137"/>
      <c r="H66" s="138"/>
      <c r="I66" s="111" t="s">
        <v>526</v>
      </c>
      <c r="J66" s="139"/>
      <c r="K66" s="140"/>
      <c r="L66" s="119">
        <v>5</v>
      </c>
    </row>
    <row r="67" spans="1:14" ht="13.5" thickBot="1" x14ac:dyDescent="0.25">
      <c r="F67" s="139" t="s">
        <v>526</v>
      </c>
      <c r="G67" s="139"/>
      <c r="H67" s="140"/>
      <c r="I67" s="137">
        <v>13</v>
      </c>
      <c r="J67" s="119"/>
      <c r="K67" s="111"/>
      <c r="L67" s="119"/>
      <c r="M67" s="103" t="s">
        <v>526</v>
      </c>
      <c r="N67" s="126"/>
    </row>
    <row r="68" spans="1:14" x14ac:dyDescent="0.2">
      <c r="F68" s="111"/>
      <c r="G68" s="111"/>
      <c r="H68" s="111"/>
      <c r="I68" s="111"/>
      <c r="J68" s="111"/>
      <c r="K68" s="111"/>
      <c r="L68" s="119"/>
      <c r="M68" s="121" t="s">
        <v>300</v>
      </c>
      <c r="N68" s="103"/>
    </row>
    <row r="69" spans="1:14" x14ac:dyDescent="0.2">
      <c r="F69" s="111"/>
      <c r="G69" s="111"/>
      <c r="H69" s="119"/>
      <c r="I69" s="111" t="s">
        <v>522</v>
      </c>
      <c r="J69" s="111"/>
      <c r="K69" s="111"/>
      <c r="L69" s="119">
        <v>13</v>
      </c>
      <c r="M69" s="103"/>
      <c r="N69" s="103"/>
    </row>
    <row r="70" spans="1:14" ht="13.5" thickBot="1" x14ac:dyDescent="0.25">
      <c r="F70" s="111"/>
      <c r="G70" s="111"/>
      <c r="H70" s="119"/>
      <c r="I70" s="137"/>
      <c r="J70" s="137"/>
      <c r="K70" s="138"/>
      <c r="L70" s="143"/>
      <c r="M70" s="126" t="s">
        <v>522</v>
      </c>
      <c r="N70" s="126"/>
    </row>
    <row r="71" spans="1:14" x14ac:dyDescent="0.2">
      <c r="F71" s="111"/>
      <c r="G71" s="111"/>
      <c r="H71" s="119"/>
      <c r="I71" s="139" t="s">
        <v>524</v>
      </c>
      <c r="J71" s="139"/>
      <c r="K71" s="140"/>
      <c r="L71" s="111">
        <v>10</v>
      </c>
      <c r="M71" s="105" t="s">
        <v>302</v>
      </c>
      <c r="N71" s="103"/>
    </row>
    <row r="72" spans="1:14" x14ac:dyDescent="0.2">
      <c r="H72" s="103"/>
      <c r="M72" s="103"/>
      <c r="N72" s="103"/>
    </row>
    <row r="73" spans="1:14" ht="13.5" thickBot="1" x14ac:dyDescent="0.25">
      <c r="F73" s="91"/>
      <c r="I73" s="103"/>
      <c r="J73" s="103"/>
      <c r="K73" s="103"/>
      <c r="M73" s="126" t="s">
        <v>524</v>
      </c>
      <c r="N73" s="126"/>
    </row>
    <row r="74" spans="1:14" x14ac:dyDescent="0.2">
      <c r="F74" s="91"/>
      <c r="I74" s="103"/>
      <c r="J74" s="103"/>
      <c r="K74" s="103"/>
      <c r="M74" s="105" t="s">
        <v>303</v>
      </c>
    </row>
    <row r="75" spans="1:14" x14ac:dyDescent="0.2">
      <c r="B75" s="103"/>
      <c r="C75" s="119"/>
      <c r="D75" s="103"/>
      <c r="E75" s="103"/>
      <c r="F75" s="103"/>
      <c r="G75" s="103"/>
      <c r="H75" s="103"/>
    </row>
    <row r="76" spans="1:14" x14ac:dyDescent="0.2">
      <c r="A76" s="94">
        <v>1</v>
      </c>
      <c r="B76" s="419" t="s">
        <v>257</v>
      </c>
    </row>
    <row r="77" spans="1:14" x14ac:dyDescent="0.2">
      <c r="A77" s="94">
        <v>2</v>
      </c>
      <c r="B77" s="420" t="s">
        <v>525</v>
      </c>
    </row>
    <row r="78" spans="1:14" x14ac:dyDescent="0.2">
      <c r="A78" s="94">
        <v>3</v>
      </c>
      <c r="B78" s="421" t="s">
        <v>250</v>
      </c>
    </row>
    <row r="79" spans="1:14" x14ac:dyDescent="0.2">
      <c r="A79" s="94">
        <v>4</v>
      </c>
      <c r="B79" s="95" t="s">
        <v>261</v>
      </c>
    </row>
    <row r="80" spans="1:14" x14ac:dyDescent="0.2">
      <c r="A80" s="94">
        <v>5</v>
      </c>
      <c r="B80" s="95" t="s">
        <v>340</v>
      </c>
    </row>
    <row r="81" spans="1:2" x14ac:dyDescent="0.2">
      <c r="A81" s="94">
        <v>6</v>
      </c>
      <c r="B81" s="95" t="s">
        <v>256</v>
      </c>
    </row>
    <row r="82" spans="1:2" x14ac:dyDescent="0.2">
      <c r="A82" s="94">
        <v>7</v>
      </c>
      <c r="B82" s="95" t="s">
        <v>523</v>
      </c>
    </row>
    <row r="83" spans="1:2" x14ac:dyDescent="0.2">
      <c r="A83" s="94">
        <v>8</v>
      </c>
      <c r="B83" s="95" t="s">
        <v>254</v>
      </c>
    </row>
    <row r="84" spans="1:2" x14ac:dyDescent="0.2">
      <c r="A84" s="94">
        <v>9</v>
      </c>
      <c r="B84" s="95" t="s">
        <v>521</v>
      </c>
    </row>
    <row r="85" spans="1:2" x14ac:dyDescent="0.2">
      <c r="A85" s="94">
        <v>10</v>
      </c>
      <c r="B85" s="95" t="s">
        <v>526</v>
      </c>
    </row>
    <row r="86" spans="1:2" x14ac:dyDescent="0.2">
      <c r="A86" s="94">
        <v>11</v>
      </c>
      <c r="B86" s="95" t="s">
        <v>522</v>
      </c>
    </row>
    <row r="87" spans="1:2" x14ac:dyDescent="0.2">
      <c r="A87" s="94">
        <v>12</v>
      </c>
      <c r="B87" s="95" t="s">
        <v>524</v>
      </c>
    </row>
  </sheetData>
  <hyperlinks>
    <hyperlink ref="T1" location="'1'!J1" display="12.05"/>
    <hyperlink ref="G1" location="Kalender!G1" display="Kalender"/>
    <hyperlink ref="J1" location="Reiting!G1" display="Reiting"/>
  </hyperlinks>
  <pageMargins left="0.78740157480314965" right="0.39370078740157483" top="0.59055118110236227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2" manualBreakCount="2">
    <brk id="42" max="16383" man="1"/>
    <brk id="7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K53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42578125" style="92" customWidth="1"/>
    <col min="2" max="2" width="45.28515625" style="92" bestFit="1" customWidth="1"/>
    <col min="3" max="10" width="6.7109375" style="92" customWidth="1"/>
    <col min="11" max="16" width="5.7109375" style="92" customWidth="1"/>
    <col min="17" max="16384" width="9.140625" style="92"/>
  </cols>
  <sheetData>
    <row r="1" spans="1:11" x14ac:dyDescent="0.2">
      <c r="A1" s="91" t="str">
        <f>UPPER((Kalend!D15)&amp;" - "&amp;(Kalend!C15)&amp;" - "&amp;(Kalend!E15))</f>
        <v>M2 - MÄETAGUSE 4. KV 2. ETAPP - TRIO</v>
      </c>
      <c r="D1" s="418" t="str">
        <f>HYPERLINK("#Kalend!I1","Kalender")</f>
        <v>Kalender</v>
      </c>
      <c r="E1" s="93"/>
      <c r="F1" s="418" t="str">
        <f>HYPERLINK("#Reit!I1","Reiting")</f>
        <v>Reiting</v>
      </c>
    </row>
    <row r="2" spans="1:11" x14ac:dyDescent="0.2">
      <c r="A2" s="93" t="str">
        <f>"Toimumisaeg: "&amp;(Kalend!A15)&amp;" kell "&amp;(Kalend!B15)</f>
        <v>Toimumisaeg: N, 20.06.2013 kell 18:00</v>
      </c>
    </row>
    <row r="3" spans="1:11" x14ac:dyDescent="0.2">
      <c r="A3" s="93" t="str">
        <f>"Toimumiskoht: "&amp;(Kalend!F15)</f>
        <v>Toimumiskoht: Mäetaguse Põhikooli staadion</v>
      </c>
    </row>
    <row r="4" spans="1:11" x14ac:dyDescent="0.2">
      <c r="A4" s="93" t="str">
        <f>"Korraldaja: "&amp;(Kalend!G15)</f>
        <v>Korraldaja: Mäetaguse SK</v>
      </c>
    </row>
    <row r="6" spans="1:11" x14ac:dyDescent="0.2">
      <c r="A6" s="135" t="s">
        <v>283</v>
      </c>
    </row>
    <row r="7" spans="1:11" x14ac:dyDescent="0.2">
      <c r="A7" s="135"/>
    </row>
    <row r="8" spans="1:11" x14ac:dyDescent="0.2">
      <c r="A8" s="91"/>
      <c r="B8" s="92" t="s">
        <v>528</v>
      </c>
      <c r="C8" s="111">
        <v>13</v>
      </c>
    </row>
    <row r="9" spans="1:11" x14ac:dyDescent="0.2">
      <c r="B9" s="113"/>
      <c r="C9" s="114" t="s">
        <v>528</v>
      </c>
      <c r="D9" s="115"/>
      <c r="F9" s="111">
        <v>13</v>
      </c>
    </row>
    <row r="10" spans="1:11" x14ac:dyDescent="0.2">
      <c r="A10" s="91"/>
      <c r="B10" s="115" t="s">
        <v>529</v>
      </c>
      <c r="C10" s="116">
        <v>1</v>
      </c>
      <c r="E10" s="117"/>
    </row>
    <row r="11" spans="1:11" x14ac:dyDescent="0.2">
      <c r="D11" s="103"/>
      <c r="E11" s="118"/>
      <c r="F11" s="92" t="s">
        <v>528</v>
      </c>
      <c r="I11" s="111">
        <v>13</v>
      </c>
    </row>
    <row r="12" spans="1:11" x14ac:dyDescent="0.2">
      <c r="A12" s="91"/>
      <c r="B12" s="92" t="s">
        <v>530</v>
      </c>
      <c r="C12" s="119">
        <v>13</v>
      </c>
      <c r="E12" s="118"/>
      <c r="F12" s="113"/>
      <c r="G12" s="113"/>
      <c r="H12" s="117"/>
    </row>
    <row r="13" spans="1:11" x14ac:dyDescent="0.2">
      <c r="B13" s="113"/>
      <c r="C13" s="123" t="s">
        <v>168</v>
      </c>
      <c r="E13" s="124"/>
      <c r="F13" s="119">
        <v>7</v>
      </c>
      <c r="G13" s="103"/>
      <c r="H13" s="118"/>
    </row>
    <row r="14" spans="1:11" x14ac:dyDescent="0.2">
      <c r="A14" s="91"/>
      <c r="B14" s="115" t="s">
        <v>326</v>
      </c>
      <c r="C14" s="125">
        <v>11</v>
      </c>
      <c r="D14" s="113"/>
      <c r="F14" s="103"/>
      <c r="G14" s="103"/>
      <c r="H14" s="118"/>
    </row>
    <row r="15" spans="1:11" ht="13.5" thickBot="1" x14ac:dyDescent="0.25">
      <c r="F15" s="103"/>
      <c r="G15" s="103"/>
      <c r="H15" s="118"/>
      <c r="J15" s="92" t="s">
        <v>528</v>
      </c>
    </row>
    <row r="16" spans="1:11" x14ac:dyDescent="0.2">
      <c r="A16" s="91"/>
      <c r="B16" s="92" t="s">
        <v>531</v>
      </c>
      <c r="C16" s="111">
        <v>8</v>
      </c>
      <c r="F16" s="103"/>
      <c r="G16" s="103"/>
      <c r="H16" s="118"/>
      <c r="I16" s="120"/>
      <c r="J16" s="121" t="s">
        <v>237</v>
      </c>
      <c r="K16" s="122"/>
    </row>
    <row r="17" spans="1:11" x14ac:dyDescent="0.2">
      <c r="B17" s="113"/>
      <c r="C17" s="114" t="s">
        <v>532</v>
      </c>
      <c r="D17" s="115"/>
      <c r="F17" s="119">
        <v>13</v>
      </c>
      <c r="G17" s="103"/>
      <c r="H17" s="118"/>
    </row>
    <row r="18" spans="1:11" ht="13.5" thickBot="1" x14ac:dyDescent="0.25">
      <c r="A18" s="91"/>
      <c r="B18" s="115" t="s">
        <v>532</v>
      </c>
      <c r="C18" s="116">
        <v>13</v>
      </c>
      <c r="E18" s="117"/>
      <c r="F18" s="103"/>
      <c r="G18" s="103"/>
      <c r="H18" s="118"/>
      <c r="J18" s="126" t="s">
        <v>532</v>
      </c>
      <c r="K18" s="126"/>
    </row>
    <row r="19" spans="1:11" x14ac:dyDescent="0.2">
      <c r="D19" s="103"/>
      <c r="E19" s="118"/>
      <c r="F19" s="115" t="s">
        <v>532</v>
      </c>
      <c r="G19" s="115"/>
      <c r="H19" s="124"/>
      <c r="I19" s="111">
        <v>2</v>
      </c>
      <c r="J19" s="121" t="s">
        <v>239</v>
      </c>
    </row>
    <row r="20" spans="1:11" x14ac:dyDescent="0.2">
      <c r="A20" s="91"/>
      <c r="B20" s="92" t="s">
        <v>533</v>
      </c>
      <c r="C20" s="119">
        <v>10</v>
      </c>
      <c r="E20" s="118"/>
    </row>
    <row r="21" spans="1:11" x14ac:dyDescent="0.2">
      <c r="B21" s="113"/>
      <c r="C21" s="123" t="s">
        <v>222</v>
      </c>
      <c r="E21" s="124"/>
      <c r="F21" s="111">
        <v>4</v>
      </c>
    </row>
    <row r="22" spans="1:11" x14ac:dyDescent="0.2">
      <c r="A22" s="91"/>
      <c r="B22" s="115" t="s">
        <v>222</v>
      </c>
      <c r="C22" s="125">
        <v>13</v>
      </c>
      <c r="D22" s="113"/>
    </row>
    <row r="23" spans="1:11" x14ac:dyDescent="0.2">
      <c r="F23" s="92" t="s">
        <v>530</v>
      </c>
      <c r="I23" s="119">
        <v>2</v>
      </c>
      <c r="J23" s="103"/>
      <c r="K23" s="103"/>
    </row>
    <row r="24" spans="1:11" ht="13.5" thickBot="1" x14ac:dyDescent="0.25">
      <c r="F24" s="113"/>
      <c r="G24" s="113"/>
      <c r="H24" s="117"/>
      <c r="I24" s="126"/>
      <c r="J24" s="126" t="s">
        <v>222</v>
      </c>
      <c r="K24" s="126"/>
    </row>
    <row r="25" spans="1:11" x14ac:dyDescent="0.2">
      <c r="F25" s="115" t="s">
        <v>222</v>
      </c>
      <c r="G25" s="115"/>
      <c r="H25" s="124"/>
      <c r="I25" s="111">
        <v>13</v>
      </c>
      <c r="J25" s="105" t="s">
        <v>240</v>
      </c>
      <c r="K25" s="103"/>
    </row>
    <row r="26" spans="1:11" x14ac:dyDescent="0.2">
      <c r="J26" s="103"/>
      <c r="K26" s="103"/>
    </row>
    <row r="27" spans="1:11" ht="13.5" thickBot="1" x14ac:dyDescent="0.25">
      <c r="G27" s="103"/>
      <c r="H27" s="103"/>
      <c r="J27" s="126" t="s">
        <v>530</v>
      </c>
      <c r="K27" s="126"/>
    </row>
    <row r="28" spans="1:11" x14ac:dyDescent="0.2">
      <c r="G28" s="103"/>
      <c r="H28" s="103"/>
      <c r="J28" s="91" t="s">
        <v>241</v>
      </c>
    </row>
    <row r="29" spans="1:11" x14ac:dyDescent="0.2">
      <c r="G29" s="103"/>
      <c r="H29" s="103"/>
      <c r="J29" s="91"/>
    </row>
    <row r="30" spans="1:11" x14ac:dyDescent="0.2">
      <c r="A30" s="135" t="s">
        <v>527</v>
      </c>
      <c r="G30" s="103"/>
      <c r="H30" s="103"/>
      <c r="J30" s="91"/>
    </row>
    <row r="31" spans="1:11" x14ac:dyDescent="0.2">
      <c r="C31" s="92" t="s">
        <v>529</v>
      </c>
      <c r="F31" s="111">
        <v>5</v>
      </c>
    </row>
    <row r="32" spans="1:11" x14ac:dyDescent="0.2">
      <c r="C32" s="113"/>
      <c r="D32" s="113"/>
      <c r="E32" s="117"/>
      <c r="F32" s="114" t="s">
        <v>326</v>
      </c>
      <c r="G32" s="115"/>
      <c r="H32" s="115"/>
      <c r="I32" s="111">
        <v>13</v>
      </c>
    </row>
    <row r="33" spans="1:11" x14ac:dyDescent="0.2">
      <c r="C33" s="115" t="s">
        <v>326</v>
      </c>
      <c r="D33" s="115"/>
      <c r="E33" s="124"/>
      <c r="F33" s="116">
        <v>13</v>
      </c>
      <c r="H33" s="118"/>
    </row>
    <row r="34" spans="1:11" ht="13.5" thickBot="1" x14ac:dyDescent="0.25">
      <c r="F34" s="103"/>
      <c r="H34" s="118"/>
      <c r="J34" s="92" t="s">
        <v>326</v>
      </c>
    </row>
    <row r="35" spans="1:11" x14ac:dyDescent="0.2">
      <c r="C35" s="92" t="s">
        <v>531</v>
      </c>
      <c r="F35" s="119">
        <v>13</v>
      </c>
      <c r="H35" s="118"/>
      <c r="I35" s="120"/>
      <c r="J35" s="121" t="s">
        <v>245</v>
      </c>
      <c r="K35" s="122"/>
    </row>
    <row r="36" spans="1:11" x14ac:dyDescent="0.2">
      <c r="C36" s="113"/>
      <c r="D36" s="113"/>
      <c r="E36" s="117"/>
      <c r="F36" s="123" t="s">
        <v>531</v>
      </c>
      <c r="H36" s="124"/>
      <c r="I36" s="119">
        <v>7</v>
      </c>
    </row>
    <row r="37" spans="1:11" ht="13.5" thickBot="1" x14ac:dyDescent="0.25">
      <c r="C37" s="115" t="s">
        <v>533</v>
      </c>
      <c r="D37" s="115"/>
      <c r="E37" s="124"/>
      <c r="F37" s="125">
        <v>12</v>
      </c>
      <c r="G37" s="113"/>
      <c r="I37" s="103"/>
      <c r="J37" s="103" t="s">
        <v>531</v>
      </c>
      <c r="K37" s="126"/>
    </row>
    <row r="38" spans="1:11" x14ac:dyDescent="0.2">
      <c r="I38" s="103"/>
      <c r="J38" s="121" t="s">
        <v>247</v>
      </c>
      <c r="K38" s="103"/>
    </row>
    <row r="39" spans="1:11" x14ac:dyDescent="0.2">
      <c r="F39" s="92" t="s">
        <v>529</v>
      </c>
      <c r="I39" s="119">
        <v>7</v>
      </c>
      <c r="J39" s="103"/>
      <c r="K39" s="103"/>
    </row>
    <row r="40" spans="1:11" ht="13.5" thickBot="1" x14ac:dyDescent="0.25">
      <c r="F40" s="113"/>
      <c r="G40" s="113"/>
      <c r="H40" s="117"/>
      <c r="I40" s="126"/>
      <c r="J40" s="126" t="s">
        <v>533</v>
      </c>
      <c r="K40" s="126"/>
    </row>
    <row r="41" spans="1:11" x14ac:dyDescent="0.2">
      <c r="F41" s="115" t="s">
        <v>533</v>
      </c>
      <c r="G41" s="115"/>
      <c r="H41" s="124"/>
      <c r="I41" s="111">
        <v>13</v>
      </c>
      <c r="J41" s="105" t="s">
        <v>248</v>
      </c>
      <c r="K41" s="103"/>
    </row>
    <row r="42" spans="1:11" x14ac:dyDescent="0.2">
      <c r="J42" s="103"/>
      <c r="K42" s="103"/>
    </row>
    <row r="43" spans="1:11" ht="13.5" thickBot="1" x14ac:dyDescent="0.25">
      <c r="G43" s="103"/>
      <c r="H43" s="103"/>
      <c r="J43" s="126" t="s">
        <v>529</v>
      </c>
      <c r="K43" s="126"/>
    </row>
    <row r="44" spans="1:11" x14ac:dyDescent="0.2">
      <c r="G44" s="103"/>
      <c r="H44" s="103"/>
      <c r="J44" s="91" t="s">
        <v>249</v>
      </c>
    </row>
    <row r="45" spans="1:11" x14ac:dyDescent="0.2">
      <c r="J45" s="103"/>
      <c r="K45" s="103"/>
    </row>
    <row r="46" spans="1:11" x14ac:dyDescent="0.2">
      <c r="A46" s="94">
        <v>1</v>
      </c>
      <c r="B46" s="419" t="s">
        <v>528</v>
      </c>
    </row>
    <row r="47" spans="1:11" x14ac:dyDescent="0.2">
      <c r="A47" s="94">
        <v>2</v>
      </c>
      <c r="B47" s="420" t="s">
        <v>532</v>
      </c>
    </row>
    <row r="48" spans="1:11" x14ac:dyDescent="0.2">
      <c r="A48" s="94">
        <v>3</v>
      </c>
      <c r="B48" s="421" t="s">
        <v>222</v>
      </c>
    </row>
    <row r="49" spans="1:2" x14ac:dyDescent="0.2">
      <c r="A49" s="94">
        <v>4</v>
      </c>
      <c r="B49" s="95" t="s">
        <v>530</v>
      </c>
    </row>
    <row r="50" spans="1:2" x14ac:dyDescent="0.2">
      <c r="A50" s="94">
        <v>5</v>
      </c>
      <c r="B50" s="95" t="s">
        <v>326</v>
      </c>
    </row>
    <row r="51" spans="1:2" x14ac:dyDescent="0.2">
      <c r="A51" s="94">
        <v>6</v>
      </c>
      <c r="B51" s="95" t="s">
        <v>531</v>
      </c>
    </row>
    <row r="52" spans="1:2" x14ac:dyDescent="0.2">
      <c r="A52" s="94">
        <v>7</v>
      </c>
      <c r="B52" s="95" t="s">
        <v>533</v>
      </c>
    </row>
    <row r="53" spans="1:2" x14ac:dyDescent="0.2">
      <c r="A53" s="94">
        <v>8</v>
      </c>
      <c r="B53" s="95" t="s">
        <v>529</v>
      </c>
    </row>
  </sheetData>
  <hyperlinks>
    <hyperlink ref="T1" location="'1'!J1" display="12.05"/>
    <hyperlink ref="D1" location="Kalender!G1" display="Kalender"/>
    <hyperlink ref="F1" location="Reiting!G1" display="Reiting"/>
  </hyperlinks>
  <pageMargins left="0.78740157480314965" right="0.39370078740157483" top="0.78740157480314965" bottom="0.39370078740157483" header="0.59055118110236227" footer="0"/>
  <pageSetup paperSize="9" scale="91" fitToHeight="0" orientation="landscape" verticalDpi="0" r:id="rId1"/>
  <headerFooter>
    <oddHeader>&amp;R&amp;"Arial,Regular"&amp;9Page &amp;P of &amp;N</oddHeader>
  </headerFooter>
  <rowBreaks count="1" manualBreakCount="1">
    <brk id="2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N106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L1" sqref="L1"/>
    </sheetView>
  </sheetViews>
  <sheetFormatPr defaultRowHeight="12.75" x14ac:dyDescent="0.2"/>
  <cols>
    <col min="1" max="1" width="3.28515625" style="92" customWidth="1"/>
    <col min="2" max="2" width="31.140625" style="92" bestFit="1" customWidth="1"/>
    <col min="3" max="11" width="4.7109375" style="92" customWidth="1"/>
    <col min="12" max="14" width="7.140625" style="92" customWidth="1"/>
    <col min="15" max="20" width="3.7109375" style="92" customWidth="1"/>
    <col min="21" max="29" width="6.7109375" style="92" customWidth="1"/>
    <col min="30" max="16384" width="9.140625" style="92"/>
  </cols>
  <sheetData>
    <row r="1" spans="1:12" x14ac:dyDescent="0.2">
      <c r="A1" s="91" t="str">
        <f>UPPER((Kalend!D19)&amp;" - "&amp;(Kalend!C19)&amp;" - "&amp;(Kalend!E19))</f>
        <v>M3 - MÄETAGUSE 4. KV 3. ETAPP - DUO</v>
      </c>
      <c r="G1" s="418" t="str">
        <f>HYPERLINK("#Kalend!I1","Kalender")</f>
        <v>Kalender</v>
      </c>
      <c r="H1" s="93"/>
      <c r="I1" s="418" t="str">
        <f>HYPERLINK("#Reit!I1","Reiting")</f>
        <v>Reiting</v>
      </c>
    </row>
    <row r="2" spans="1:12" x14ac:dyDescent="0.2">
      <c r="A2" s="93" t="str">
        <f>"Toimumisaeg: "&amp;(Kalend!A19)&amp;" kell "&amp;(Kalend!B19)</f>
        <v>Toimumisaeg: L, 13.07.2013 kell 0,5</v>
      </c>
    </row>
    <row r="3" spans="1:12" x14ac:dyDescent="0.2">
      <c r="A3" s="93" t="str">
        <f>"Toimumiskoht: "&amp;(Kalend!F19)</f>
        <v>Toimumiskoht: Mäetaguse Põhikooli staadion</v>
      </c>
    </row>
    <row r="4" spans="1:12" x14ac:dyDescent="0.2">
      <c r="A4" s="93" t="str">
        <f>"Korraldaja: "&amp;(Kalend!G19)</f>
        <v>Korraldaja: Mäetaguse SK</v>
      </c>
    </row>
    <row r="6" spans="1:12" x14ac:dyDescent="0.2">
      <c r="A6" s="133" t="s">
        <v>283</v>
      </c>
      <c r="C6" s="106"/>
      <c r="D6" s="106"/>
      <c r="E6" s="106"/>
      <c r="F6" s="108"/>
      <c r="G6" s="100"/>
    </row>
    <row r="8" spans="1:12" x14ac:dyDescent="0.2">
      <c r="B8" s="92" t="s">
        <v>257</v>
      </c>
      <c r="C8" s="111"/>
    </row>
    <row r="9" spans="1:12" x14ac:dyDescent="0.2">
      <c r="B9" s="113"/>
      <c r="C9" s="114" t="s">
        <v>257</v>
      </c>
      <c r="D9" s="115"/>
      <c r="F9" s="111">
        <v>7</v>
      </c>
    </row>
    <row r="10" spans="1:12" x14ac:dyDescent="0.2">
      <c r="B10" s="115" t="s">
        <v>301</v>
      </c>
      <c r="C10" s="116"/>
      <c r="E10" s="117"/>
    </row>
    <row r="11" spans="1:12" x14ac:dyDescent="0.2">
      <c r="D11" s="103"/>
      <c r="E11" s="118"/>
      <c r="F11" s="123" t="s">
        <v>534</v>
      </c>
      <c r="I11" s="111">
        <v>8</v>
      </c>
      <c r="J11" s="111"/>
    </row>
    <row r="12" spans="1:12" x14ac:dyDescent="0.2">
      <c r="B12" s="92" t="s">
        <v>382</v>
      </c>
      <c r="C12" s="119">
        <v>10</v>
      </c>
      <c r="E12" s="118"/>
      <c r="F12" s="134"/>
      <c r="G12" s="113"/>
      <c r="H12" s="117"/>
    </row>
    <row r="13" spans="1:12" x14ac:dyDescent="0.2">
      <c r="B13" s="113"/>
      <c r="C13" s="123" t="s">
        <v>534</v>
      </c>
      <c r="E13" s="124"/>
      <c r="F13" s="119">
        <v>13</v>
      </c>
      <c r="G13" s="103"/>
      <c r="H13" s="118"/>
    </row>
    <row r="14" spans="1:12" x14ac:dyDescent="0.2">
      <c r="B14" s="115" t="s">
        <v>534</v>
      </c>
      <c r="C14" s="125">
        <v>13</v>
      </c>
      <c r="D14" s="113"/>
      <c r="F14" s="103"/>
      <c r="G14" s="103"/>
      <c r="H14" s="118"/>
    </row>
    <row r="15" spans="1:12" x14ac:dyDescent="0.2">
      <c r="F15" s="103"/>
      <c r="G15" s="103"/>
      <c r="H15" s="118"/>
      <c r="I15" s="123" t="s">
        <v>421</v>
      </c>
      <c r="J15" s="103"/>
      <c r="L15" s="111">
        <v>13</v>
      </c>
    </row>
    <row r="16" spans="1:12" x14ac:dyDescent="0.2">
      <c r="B16" s="92" t="s">
        <v>256</v>
      </c>
      <c r="C16" s="111">
        <v>13</v>
      </c>
      <c r="F16" s="103"/>
      <c r="G16" s="103"/>
      <c r="H16" s="118"/>
      <c r="I16" s="113"/>
      <c r="J16" s="113"/>
      <c r="K16" s="117"/>
    </row>
    <row r="17" spans="2:14" x14ac:dyDescent="0.2">
      <c r="B17" s="113"/>
      <c r="C17" s="114" t="s">
        <v>256</v>
      </c>
      <c r="D17" s="115"/>
      <c r="F17" s="119"/>
      <c r="G17" s="103"/>
      <c r="H17" s="118"/>
      <c r="I17" s="103"/>
      <c r="J17" s="103"/>
      <c r="K17" s="118"/>
    </row>
    <row r="18" spans="2:14" x14ac:dyDescent="0.2">
      <c r="B18" s="115" t="s">
        <v>333</v>
      </c>
      <c r="C18" s="116">
        <v>5</v>
      </c>
      <c r="E18" s="117"/>
      <c r="F18" s="103"/>
      <c r="G18" s="103"/>
      <c r="H18" s="118"/>
      <c r="I18" s="103"/>
      <c r="J18" s="103"/>
      <c r="K18" s="118"/>
    </row>
    <row r="19" spans="2:14" x14ac:dyDescent="0.2">
      <c r="D19" s="103"/>
      <c r="E19" s="118"/>
      <c r="F19" s="115" t="s">
        <v>421</v>
      </c>
      <c r="G19" s="115"/>
      <c r="H19" s="124"/>
      <c r="I19" s="119">
        <v>13</v>
      </c>
      <c r="J19" s="119"/>
      <c r="K19" s="118"/>
    </row>
    <row r="20" spans="2:14" x14ac:dyDescent="0.2">
      <c r="B20" s="92" t="s">
        <v>421</v>
      </c>
      <c r="C20" s="119">
        <v>13</v>
      </c>
      <c r="E20" s="118"/>
      <c r="F20" s="123"/>
      <c r="G20" s="103"/>
      <c r="H20" s="103"/>
      <c r="I20" s="103"/>
      <c r="J20" s="103"/>
      <c r="K20" s="118"/>
    </row>
    <row r="21" spans="2:14" x14ac:dyDescent="0.2">
      <c r="B21" s="113"/>
      <c r="C21" s="123" t="s">
        <v>421</v>
      </c>
      <c r="E21" s="124"/>
      <c r="F21" s="119">
        <v>13</v>
      </c>
      <c r="I21" s="103"/>
      <c r="J21" s="103"/>
      <c r="K21" s="118"/>
    </row>
    <row r="22" spans="2:14" x14ac:dyDescent="0.2">
      <c r="B22" s="115" t="s">
        <v>337</v>
      </c>
      <c r="C22" s="125">
        <v>9</v>
      </c>
      <c r="D22" s="113"/>
      <c r="F22" s="103"/>
      <c r="G22" s="103"/>
      <c r="H22" s="103"/>
      <c r="I22" s="103"/>
      <c r="J22" s="103"/>
      <c r="K22" s="118"/>
    </row>
    <row r="23" spans="2:14" ht="13.5" thickBot="1" x14ac:dyDescent="0.25">
      <c r="I23" s="103"/>
      <c r="J23" s="103"/>
      <c r="K23" s="118"/>
      <c r="M23" s="92" t="s">
        <v>421</v>
      </c>
    </row>
    <row r="24" spans="2:14" x14ac:dyDescent="0.2">
      <c r="B24" s="332" t="s">
        <v>535</v>
      </c>
      <c r="C24" s="111">
        <v>13</v>
      </c>
      <c r="I24" s="103"/>
      <c r="J24" s="103"/>
      <c r="K24" s="118"/>
      <c r="L24" s="120"/>
      <c r="M24" s="121" t="s">
        <v>237</v>
      </c>
      <c r="N24" s="122"/>
    </row>
    <row r="25" spans="2:14" x14ac:dyDescent="0.2">
      <c r="B25" s="113"/>
      <c r="C25" s="114" t="s">
        <v>535</v>
      </c>
      <c r="D25" s="115"/>
      <c r="F25" s="111">
        <v>13</v>
      </c>
      <c r="I25" s="103"/>
      <c r="J25" s="103"/>
      <c r="K25" s="118"/>
    </row>
    <row r="26" spans="2:14" x14ac:dyDescent="0.2">
      <c r="B26" s="115" t="s">
        <v>536</v>
      </c>
      <c r="C26" s="116">
        <v>11</v>
      </c>
      <c r="E26" s="117"/>
      <c r="I26" s="103"/>
      <c r="J26" s="103"/>
      <c r="K26" s="118"/>
    </row>
    <row r="27" spans="2:14" x14ac:dyDescent="0.2">
      <c r="D27" s="103"/>
      <c r="E27" s="118"/>
      <c r="F27" s="92" t="s">
        <v>535</v>
      </c>
      <c r="I27" s="119">
        <v>5</v>
      </c>
      <c r="J27" s="119"/>
      <c r="K27" s="118"/>
    </row>
    <row r="28" spans="2:14" x14ac:dyDescent="0.2">
      <c r="B28" s="92" t="s">
        <v>537</v>
      </c>
      <c r="C28" s="119">
        <v>13</v>
      </c>
      <c r="E28" s="118"/>
      <c r="F28" s="134"/>
      <c r="G28" s="113"/>
      <c r="H28" s="117"/>
      <c r="I28" s="103"/>
      <c r="J28" s="103"/>
      <c r="K28" s="118"/>
    </row>
    <row r="29" spans="2:14" x14ac:dyDescent="0.2">
      <c r="B29" s="113"/>
      <c r="C29" s="123" t="s">
        <v>537</v>
      </c>
      <c r="E29" s="124"/>
      <c r="F29" s="119">
        <v>9</v>
      </c>
      <c r="G29" s="103"/>
      <c r="H29" s="118"/>
      <c r="I29" s="103"/>
      <c r="J29" s="103"/>
      <c r="K29" s="118"/>
    </row>
    <row r="30" spans="2:14" x14ac:dyDescent="0.2">
      <c r="B30" s="115" t="s">
        <v>348</v>
      </c>
      <c r="C30" s="125">
        <v>10</v>
      </c>
      <c r="D30" s="113"/>
      <c r="F30" s="103"/>
      <c r="G30" s="103"/>
      <c r="H30" s="118"/>
      <c r="I30" s="103"/>
      <c r="J30" s="103"/>
      <c r="K30" s="118"/>
    </row>
    <row r="31" spans="2:14" x14ac:dyDescent="0.2">
      <c r="F31" s="103"/>
      <c r="G31" s="103"/>
      <c r="H31" s="118"/>
      <c r="I31" s="115" t="s">
        <v>261</v>
      </c>
      <c r="J31" s="115"/>
      <c r="K31" s="124"/>
      <c r="L31" s="111">
        <v>2</v>
      </c>
    </row>
    <row r="32" spans="2:14" ht="13.5" thickBot="1" x14ac:dyDescent="0.25">
      <c r="B32" s="92" t="s">
        <v>261</v>
      </c>
      <c r="C32" s="111">
        <v>13</v>
      </c>
      <c r="F32" s="103"/>
      <c r="G32" s="103"/>
      <c r="H32" s="118"/>
      <c r="M32" s="103" t="s">
        <v>261</v>
      </c>
      <c r="N32" s="126"/>
    </row>
    <row r="33" spans="1:14" x14ac:dyDescent="0.2">
      <c r="B33" s="113"/>
      <c r="C33" s="114" t="s">
        <v>261</v>
      </c>
      <c r="D33" s="115"/>
      <c r="F33" s="119">
        <v>13</v>
      </c>
      <c r="G33" s="103"/>
      <c r="H33" s="118"/>
      <c r="M33" s="121" t="s">
        <v>239</v>
      </c>
      <c r="N33" s="103"/>
    </row>
    <row r="34" spans="1:14" x14ac:dyDescent="0.2">
      <c r="B34" s="115" t="s">
        <v>538</v>
      </c>
      <c r="C34" s="116">
        <v>10</v>
      </c>
      <c r="E34" s="117"/>
      <c r="F34" s="103"/>
      <c r="G34" s="103"/>
      <c r="H34" s="118"/>
    </row>
    <row r="35" spans="1:14" x14ac:dyDescent="0.2">
      <c r="D35" s="103"/>
      <c r="E35" s="118"/>
      <c r="F35" s="115" t="s">
        <v>261</v>
      </c>
      <c r="G35" s="115"/>
      <c r="H35" s="124"/>
      <c r="I35" s="111">
        <v>13</v>
      </c>
      <c r="J35" s="111"/>
    </row>
    <row r="36" spans="1:14" x14ac:dyDescent="0.2">
      <c r="B36" s="92" t="s">
        <v>301</v>
      </c>
      <c r="C36" s="119" t="s">
        <v>16</v>
      </c>
      <c r="E36" s="118"/>
      <c r="F36" s="123"/>
      <c r="G36" s="103"/>
      <c r="H36" s="103"/>
    </row>
    <row r="37" spans="1:14" x14ac:dyDescent="0.2">
      <c r="B37" s="113"/>
      <c r="C37" s="123" t="s">
        <v>340</v>
      </c>
      <c r="E37" s="124"/>
      <c r="F37" s="119">
        <v>3</v>
      </c>
      <c r="I37" s="92" t="s">
        <v>534</v>
      </c>
      <c r="L37" s="119">
        <v>13</v>
      </c>
    </row>
    <row r="38" spans="1:14" ht="13.5" thickBot="1" x14ac:dyDescent="0.25">
      <c r="B38" s="115" t="s">
        <v>340</v>
      </c>
      <c r="C38" s="125" t="s">
        <v>16</v>
      </c>
      <c r="D38" s="113"/>
      <c r="F38" s="103"/>
      <c r="G38" s="103"/>
      <c r="H38" s="103"/>
      <c r="I38" s="113"/>
      <c r="J38" s="113"/>
      <c r="K38" s="117"/>
      <c r="L38" s="126"/>
      <c r="M38" s="126" t="s">
        <v>534</v>
      </c>
      <c r="N38" s="126"/>
    </row>
    <row r="39" spans="1:14" x14ac:dyDescent="0.2">
      <c r="H39" s="103"/>
      <c r="I39" s="115" t="s">
        <v>535</v>
      </c>
      <c r="J39" s="115"/>
      <c r="K39" s="124"/>
      <c r="L39" s="111">
        <v>10</v>
      </c>
      <c r="M39" s="105" t="s">
        <v>240</v>
      </c>
      <c r="N39" s="103"/>
    </row>
    <row r="40" spans="1:14" x14ac:dyDescent="0.2">
      <c r="H40" s="103"/>
      <c r="M40" s="103"/>
      <c r="N40" s="103"/>
    </row>
    <row r="41" spans="1:14" ht="13.5" thickBot="1" x14ac:dyDescent="0.25">
      <c r="H41" s="103"/>
      <c r="I41" s="103"/>
      <c r="J41" s="103"/>
      <c r="K41" s="103"/>
      <c r="M41" s="126" t="s">
        <v>535</v>
      </c>
      <c r="N41" s="126"/>
    </row>
    <row r="42" spans="1:14" x14ac:dyDescent="0.2">
      <c r="I42" s="103"/>
      <c r="J42" s="103"/>
      <c r="K42" s="103"/>
      <c r="M42" s="91" t="s">
        <v>241</v>
      </c>
    </row>
    <row r="43" spans="1:14" x14ac:dyDescent="0.2">
      <c r="I43" s="103"/>
      <c r="J43" s="103"/>
      <c r="K43" s="103"/>
      <c r="M43" s="91"/>
    </row>
    <row r="44" spans="1:14" x14ac:dyDescent="0.2">
      <c r="A44" s="135" t="s">
        <v>296</v>
      </c>
      <c r="I44" s="103"/>
      <c r="J44" s="103"/>
      <c r="K44" s="103"/>
      <c r="M44" s="91"/>
    </row>
    <row r="45" spans="1:14" x14ac:dyDescent="0.2">
      <c r="F45" s="136" t="s">
        <v>257</v>
      </c>
      <c r="G45" s="111"/>
      <c r="H45" s="111"/>
      <c r="I45" s="111">
        <v>13</v>
      </c>
      <c r="J45" s="111"/>
      <c r="K45" s="111"/>
      <c r="L45" s="111"/>
    </row>
    <row r="46" spans="1:14" x14ac:dyDescent="0.2">
      <c r="F46" s="137"/>
      <c r="G46" s="137"/>
      <c r="H46" s="138"/>
      <c r="I46" s="139" t="s">
        <v>257</v>
      </c>
      <c r="J46" s="119"/>
      <c r="K46" s="111"/>
      <c r="L46" s="111">
        <v>13</v>
      </c>
    </row>
    <row r="47" spans="1:14" x14ac:dyDescent="0.2">
      <c r="F47" s="139" t="s">
        <v>256</v>
      </c>
      <c r="G47" s="139"/>
      <c r="H47" s="140"/>
      <c r="I47" s="111">
        <v>4</v>
      </c>
      <c r="J47" s="137"/>
      <c r="K47" s="138"/>
      <c r="L47" s="111"/>
    </row>
    <row r="48" spans="1:14" ht="13.5" thickBot="1" x14ac:dyDescent="0.25">
      <c r="F48" s="111"/>
      <c r="G48" s="111"/>
      <c r="H48" s="111"/>
      <c r="I48" s="119"/>
      <c r="J48" s="119"/>
      <c r="K48" s="141"/>
      <c r="L48" s="111"/>
      <c r="M48" s="92" t="s">
        <v>257</v>
      </c>
    </row>
    <row r="49" spans="1:14" x14ac:dyDescent="0.2">
      <c r="F49" s="111" t="s">
        <v>537</v>
      </c>
      <c r="G49" s="111"/>
      <c r="H49" s="111"/>
      <c r="I49" s="111">
        <v>13</v>
      </c>
      <c r="J49" s="119"/>
      <c r="K49" s="141"/>
      <c r="L49" s="142"/>
      <c r="M49" s="121" t="s">
        <v>245</v>
      </c>
      <c r="N49" s="122"/>
    </row>
    <row r="50" spans="1:14" x14ac:dyDescent="0.2">
      <c r="F50" s="137"/>
      <c r="G50" s="137"/>
      <c r="H50" s="138"/>
      <c r="I50" s="111" t="s">
        <v>537</v>
      </c>
      <c r="J50" s="139"/>
      <c r="K50" s="140"/>
      <c r="L50" s="119" t="s">
        <v>16</v>
      </c>
    </row>
    <row r="51" spans="1:14" ht="13.5" thickBot="1" x14ac:dyDescent="0.25">
      <c r="F51" s="139" t="s">
        <v>340</v>
      </c>
      <c r="G51" s="139"/>
      <c r="H51" s="140"/>
      <c r="I51" s="137" t="s">
        <v>16</v>
      </c>
      <c r="J51" s="119"/>
      <c r="K51" s="111"/>
      <c r="L51" s="119"/>
      <c r="M51" s="103" t="s">
        <v>537</v>
      </c>
      <c r="N51" s="126"/>
    </row>
    <row r="52" spans="1:14" x14ac:dyDescent="0.2">
      <c r="F52" s="111"/>
      <c r="G52" s="111"/>
      <c r="H52" s="111"/>
      <c r="I52" s="111"/>
      <c r="J52" s="111"/>
      <c r="K52" s="111"/>
      <c r="L52" s="119"/>
      <c r="M52" s="121" t="s">
        <v>247</v>
      </c>
      <c r="N52" s="103"/>
    </row>
    <row r="53" spans="1:14" x14ac:dyDescent="0.2">
      <c r="F53" s="111"/>
      <c r="G53" s="111"/>
      <c r="H53" s="119"/>
      <c r="I53" s="111" t="s">
        <v>256</v>
      </c>
      <c r="J53" s="111"/>
      <c r="K53" s="111"/>
      <c r="L53" s="119">
        <v>12</v>
      </c>
      <c r="M53" s="103"/>
      <c r="N53" s="103"/>
    </row>
    <row r="54" spans="1:14" ht="13.5" thickBot="1" x14ac:dyDescent="0.25">
      <c r="F54" s="111"/>
      <c r="G54" s="111"/>
      <c r="H54" s="119"/>
      <c r="I54" s="137"/>
      <c r="J54" s="137"/>
      <c r="K54" s="138"/>
      <c r="L54" s="143"/>
      <c r="M54" s="126" t="s">
        <v>340</v>
      </c>
      <c r="N54" s="126"/>
    </row>
    <row r="55" spans="1:14" x14ac:dyDescent="0.2">
      <c r="F55" s="111"/>
      <c r="G55" s="111"/>
      <c r="H55" s="119"/>
      <c r="I55" s="139" t="s">
        <v>340</v>
      </c>
      <c r="J55" s="139"/>
      <c r="K55" s="140"/>
      <c r="L55" s="111">
        <v>13</v>
      </c>
      <c r="M55" s="105" t="s">
        <v>248</v>
      </c>
      <c r="N55" s="103"/>
    </row>
    <row r="56" spans="1:14" x14ac:dyDescent="0.2">
      <c r="H56" s="103"/>
      <c r="M56" s="103"/>
      <c r="N56" s="103"/>
    </row>
    <row r="57" spans="1:14" ht="13.5" thickBot="1" x14ac:dyDescent="0.25">
      <c r="F57" s="91"/>
      <c r="I57" s="103"/>
      <c r="J57" s="103"/>
      <c r="K57" s="103"/>
      <c r="M57" s="126" t="s">
        <v>256</v>
      </c>
      <c r="N57" s="126"/>
    </row>
    <row r="58" spans="1:14" x14ac:dyDescent="0.2">
      <c r="F58" s="91"/>
      <c r="I58" s="103"/>
      <c r="J58" s="103"/>
      <c r="K58" s="103"/>
      <c r="M58" s="105" t="s">
        <v>249</v>
      </c>
    </row>
    <row r="60" spans="1:14" x14ac:dyDescent="0.2">
      <c r="A60" s="135" t="s">
        <v>527</v>
      </c>
    </row>
    <row r="61" spans="1:14" x14ac:dyDescent="0.2">
      <c r="A61" s="135"/>
    </row>
    <row r="62" spans="1:14" x14ac:dyDescent="0.2">
      <c r="C62" s="103" t="s">
        <v>301</v>
      </c>
      <c r="D62" s="103"/>
      <c r="F62" s="111" t="s">
        <v>16</v>
      </c>
    </row>
    <row r="63" spans="1:14" x14ac:dyDescent="0.2">
      <c r="C63" s="113"/>
      <c r="D63" s="113"/>
      <c r="E63" s="117"/>
      <c r="F63" s="123" t="s">
        <v>382</v>
      </c>
      <c r="I63" s="111">
        <v>9</v>
      </c>
      <c r="J63" s="111"/>
    </row>
    <row r="64" spans="1:14" x14ac:dyDescent="0.2">
      <c r="C64" s="115" t="s">
        <v>382</v>
      </c>
      <c r="D64" s="115"/>
      <c r="E64" s="124"/>
      <c r="F64" s="137" t="s">
        <v>16</v>
      </c>
      <c r="G64" s="113"/>
      <c r="H64" s="117"/>
    </row>
    <row r="65" spans="3:14" x14ac:dyDescent="0.2">
      <c r="F65" s="103"/>
      <c r="G65" s="103"/>
      <c r="H65" s="118"/>
      <c r="I65" s="114" t="s">
        <v>333</v>
      </c>
      <c r="J65" s="103"/>
      <c r="L65" s="111">
        <v>8</v>
      </c>
    </row>
    <row r="66" spans="3:14" x14ac:dyDescent="0.2">
      <c r="C66" s="115" t="s">
        <v>333</v>
      </c>
      <c r="D66" s="115"/>
      <c r="F66" s="119">
        <v>13</v>
      </c>
      <c r="G66" s="103"/>
      <c r="H66" s="118"/>
      <c r="I66" s="134"/>
      <c r="J66" s="113"/>
      <c r="K66" s="117"/>
    </row>
    <row r="67" spans="3:14" x14ac:dyDescent="0.2">
      <c r="D67" s="103"/>
      <c r="E67" s="117"/>
      <c r="F67" s="115" t="s">
        <v>333</v>
      </c>
      <c r="G67" s="115"/>
      <c r="H67" s="124"/>
      <c r="I67" s="111">
        <v>13</v>
      </c>
      <c r="J67" s="119"/>
      <c r="K67" s="118"/>
    </row>
    <row r="68" spans="3:14" x14ac:dyDescent="0.2">
      <c r="C68" s="103" t="s">
        <v>337</v>
      </c>
      <c r="E68" s="124"/>
      <c r="F68" s="119">
        <v>9</v>
      </c>
      <c r="J68" s="103"/>
      <c r="K68" s="118"/>
    </row>
    <row r="69" spans="3:14" x14ac:dyDescent="0.2">
      <c r="C69" s="137"/>
      <c r="D69" s="113"/>
      <c r="F69" s="103"/>
      <c r="G69" s="103"/>
      <c r="H69" s="103"/>
      <c r="J69" s="103"/>
      <c r="K69" s="118"/>
    </row>
    <row r="70" spans="3:14" ht="13.5" thickBot="1" x14ac:dyDescent="0.25">
      <c r="C70" s="103" t="s">
        <v>536</v>
      </c>
      <c r="D70" s="103"/>
      <c r="F70" s="111">
        <v>13</v>
      </c>
      <c r="K70" s="118"/>
      <c r="M70" s="92" t="s">
        <v>536</v>
      </c>
    </row>
    <row r="71" spans="3:14" x14ac:dyDescent="0.2">
      <c r="C71" s="113"/>
      <c r="D71" s="113"/>
      <c r="E71" s="117"/>
      <c r="F71" s="123" t="s">
        <v>536</v>
      </c>
      <c r="I71" s="111">
        <v>13</v>
      </c>
      <c r="J71" s="111"/>
      <c r="K71" s="118"/>
      <c r="L71" s="122"/>
      <c r="M71" s="121" t="s">
        <v>299</v>
      </c>
      <c r="N71" s="122"/>
    </row>
    <row r="72" spans="3:14" x14ac:dyDescent="0.2">
      <c r="C72" s="115" t="s">
        <v>348</v>
      </c>
      <c r="D72" s="115"/>
      <c r="E72" s="124"/>
      <c r="F72" s="137">
        <v>11</v>
      </c>
      <c r="G72" s="113"/>
      <c r="H72" s="117"/>
      <c r="K72" s="118"/>
    </row>
    <row r="73" spans="3:14" ht="13.5" thickBot="1" x14ac:dyDescent="0.25">
      <c r="F73" s="103"/>
      <c r="G73" s="103"/>
      <c r="H73" s="118"/>
      <c r="I73" s="114" t="s">
        <v>536</v>
      </c>
      <c r="J73" s="103"/>
      <c r="K73" s="124"/>
      <c r="L73" s="111">
        <v>13</v>
      </c>
      <c r="M73" s="103" t="s">
        <v>333</v>
      </c>
      <c r="N73" s="126"/>
    </row>
    <row r="74" spans="3:14" x14ac:dyDescent="0.2">
      <c r="C74" s="115" t="s">
        <v>538</v>
      </c>
      <c r="D74" s="115"/>
      <c r="F74" s="119" t="s">
        <v>16</v>
      </c>
      <c r="G74" s="103"/>
      <c r="H74" s="118"/>
      <c r="I74" s="134"/>
      <c r="J74" s="113"/>
      <c r="K74" s="113"/>
      <c r="M74" s="121" t="s">
        <v>300</v>
      </c>
      <c r="N74" s="103"/>
    </row>
    <row r="75" spans="3:14" x14ac:dyDescent="0.2">
      <c r="D75" s="103"/>
      <c r="E75" s="117"/>
      <c r="F75" s="115" t="s">
        <v>538</v>
      </c>
      <c r="G75" s="115"/>
      <c r="H75" s="124"/>
      <c r="I75" s="92">
        <v>6</v>
      </c>
      <c r="J75" s="119"/>
      <c r="K75" s="103"/>
    </row>
    <row r="76" spans="3:14" x14ac:dyDescent="0.2">
      <c r="C76" s="103" t="s">
        <v>301</v>
      </c>
      <c r="E76" s="124"/>
      <c r="F76" s="119"/>
      <c r="J76" s="103"/>
      <c r="K76" s="103"/>
    </row>
    <row r="77" spans="3:14" x14ac:dyDescent="0.2">
      <c r="C77" s="137"/>
      <c r="D77" s="113"/>
      <c r="F77" s="103"/>
      <c r="G77" s="103"/>
      <c r="H77" s="103"/>
      <c r="I77" s="92" t="s">
        <v>382</v>
      </c>
      <c r="L77" s="119">
        <v>6</v>
      </c>
    </row>
    <row r="78" spans="3:14" ht="13.5" thickBot="1" x14ac:dyDescent="0.25">
      <c r="F78" s="103"/>
      <c r="G78" s="103"/>
      <c r="H78" s="103"/>
      <c r="I78" s="113"/>
      <c r="J78" s="113"/>
      <c r="K78" s="117"/>
      <c r="L78" s="126"/>
      <c r="M78" s="115" t="s">
        <v>538</v>
      </c>
      <c r="N78" s="126"/>
    </row>
    <row r="79" spans="3:14" x14ac:dyDescent="0.2">
      <c r="C79" s="111"/>
      <c r="F79" s="103"/>
      <c r="G79" s="103"/>
      <c r="H79" s="103"/>
      <c r="I79" s="115" t="s">
        <v>538</v>
      </c>
      <c r="J79" s="115"/>
      <c r="K79" s="124"/>
      <c r="L79" s="111">
        <v>13</v>
      </c>
      <c r="M79" s="105" t="s">
        <v>302</v>
      </c>
      <c r="N79" s="103"/>
    </row>
    <row r="80" spans="3:14" x14ac:dyDescent="0.2">
      <c r="C80" s="103"/>
      <c r="D80" s="103"/>
      <c r="E80" s="103"/>
      <c r="F80" s="119"/>
      <c r="G80" s="103"/>
      <c r="H80" s="103"/>
      <c r="M80" s="103"/>
      <c r="N80" s="103"/>
    </row>
    <row r="81" spans="1:14" ht="13.5" thickBot="1" x14ac:dyDescent="0.25">
      <c r="C81" s="119"/>
      <c r="D81" s="103"/>
      <c r="E81" s="103"/>
      <c r="F81" s="103"/>
      <c r="G81" s="103"/>
      <c r="H81" s="103"/>
      <c r="J81" s="103"/>
      <c r="K81" s="103"/>
      <c r="M81" s="126" t="s">
        <v>382</v>
      </c>
      <c r="N81" s="126"/>
    </row>
    <row r="82" spans="1:14" x14ac:dyDescent="0.2">
      <c r="C82" s="103"/>
      <c r="D82" s="103"/>
      <c r="E82" s="103"/>
      <c r="F82" s="103"/>
      <c r="G82" s="103"/>
      <c r="H82" s="103"/>
      <c r="J82" s="103"/>
      <c r="K82" s="103"/>
      <c r="M82" s="91" t="s">
        <v>303</v>
      </c>
    </row>
    <row r="83" spans="1:14" x14ac:dyDescent="0.2">
      <c r="C83" s="119"/>
      <c r="D83" s="103"/>
      <c r="E83" s="103"/>
      <c r="F83" s="103"/>
      <c r="G83" s="103"/>
      <c r="H83" s="103"/>
    </row>
    <row r="84" spans="1:14" x14ac:dyDescent="0.2">
      <c r="C84" s="103"/>
      <c r="D84" s="103"/>
      <c r="E84" s="103"/>
      <c r="F84" s="103" t="s">
        <v>301</v>
      </c>
      <c r="J84" s="111"/>
    </row>
    <row r="85" spans="1:14" x14ac:dyDescent="0.2">
      <c r="E85" s="103"/>
      <c r="F85" s="113"/>
      <c r="G85" s="113"/>
      <c r="H85" s="117"/>
      <c r="I85" s="114" t="s">
        <v>337</v>
      </c>
      <c r="J85" s="103"/>
      <c r="L85" s="111">
        <v>0</v>
      </c>
    </row>
    <row r="86" spans="1:14" x14ac:dyDescent="0.2">
      <c r="E86" s="103"/>
      <c r="F86" s="115" t="s">
        <v>337</v>
      </c>
      <c r="G86" s="115"/>
      <c r="H86" s="124"/>
      <c r="I86" s="134" t="s">
        <v>16</v>
      </c>
      <c r="J86" s="137" t="s">
        <v>16</v>
      </c>
      <c r="K86" s="117"/>
    </row>
    <row r="87" spans="1:14" ht="13.5" thickBot="1" x14ac:dyDescent="0.25">
      <c r="E87" s="103"/>
      <c r="F87" s="111"/>
      <c r="K87" s="118"/>
      <c r="M87" s="92" t="s">
        <v>348</v>
      </c>
    </row>
    <row r="88" spans="1:14" x14ac:dyDescent="0.2">
      <c r="E88" s="103"/>
      <c r="F88" s="103" t="s">
        <v>348</v>
      </c>
      <c r="I88" s="92" t="s">
        <v>16</v>
      </c>
      <c r="J88" s="111"/>
      <c r="K88" s="118"/>
      <c r="L88" s="122"/>
      <c r="M88" s="121" t="s">
        <v>304</v>
      </c>
      <c r="N88" s="122"/>
    </row>
    <row r="89" spans="1:14" x14ac:dyDescent="0.2">
      <c r="E89" s="103"/>
      <c r="F89" s="113"/>
      <c r="G89" s="113"/>
      <c r="H89" s="117"/>
      <c r="I89" s="114" t="s">
        <v>348</v>
      </c>
      <c r="J89" s="103"/>
      <c r="K89" s="124"/>
      <c r="L89" s="111" t="s">
        <v>539</v>
      </c>
    </row>
    <row r="90" spans="1:14" ht="13.5" thickBot="1" x14ac:dyDescent="0.25">
      <c r="E90" s="103"/>
      <c r="F90" s="115"/>
      <c r="G90" s="115"/>
      <c r="H90" s="124"/>
      <c r="I90" s="134"/>
      <c r="J90" s="137"/>
      <c r="K90" s="103"/>
      <c r="M90" s="103" t="s">
        <v>337</v>
      </c>
      <c r="N90" s="126"/>
    </row>
    <row r="91" spans="1:14" x14ac:dyDescent="0.2">
      <c r="E91" s="103"/>
      <c r="F91" s="119"/>
      <c r="J91" s="103"/>
      <c r="K91" s="103"/>
      <c r="M91" s="121" t="s">
        <v>305</v>
      </c>
    </row>
    <row r="93" spans="1:14" x14ac:dyDescent="0.2">
      <c r="A93" s="94">
        <v>1</v>
      </c>
      <c r="B93" s="419" t="s">
        <v>421</v>
      </c>
    </row>
    <row r="94" spans="1:14" x14ac:dyDescent="0.2">
      <c r="A94" s="94">
        <v>2</v>
      </c>
      <c r="B94" s="420" t="s">
        <v>261</v>
      </c>
    </row>
    <row r="95" spans="1:14" x14ac:dyDescent="0.2">
      <c r="A95" s="94">
        <v>3</v>
      </c>
      <c r="B95" s="421" t="s">
        <v>534</v>
      </c>
    </row>
    <row r="96" spans="1:14" x14ac:dyDescent="0.2">
      <c r="A96" s="94">
        <v>4</v>
      </c>
      <c r="B96" s="95" t="s">
        <v>535</v>
      </c>
    </row>
    <row r="97" spans="1:2" x14ac:dyDescent="0.2">
      <c r="A97" s="94">
        <v>5</v>
      </c>
      <c r="B97" s="95" t="s">
        <v>257</v>
      </c>
    </row>
    <row r="98" spans="1:2" x14ac:dyDescent="0.2">
      <c r="A98" s="94">
        <v>6</v>
      </c>
      <c r="B98" s="95" t="s">
        <v>537</v>
      </c>
    </row>
    <row r="99" spans="1:2" x14ac:dyDescent="0.2">
      <c r="A99" s="94">
        <v>7</v>
      </c>
      <c r="B99" s="95" t="s">
        <v>340</v>
      </c>
    </row>
    <row r="100" spans="1:2" x14ac:dyDescent="0.2">
      <c r="A100" s="94">
        <v>8</v>
      </c>
      <c r="B100" s="95" t="s">
        <v>256</v>
      </c>
    </row>
    <row r="101" spans="1:2" x14ac:dyDescent="0.2">
      <c r="A101" s="94">
        <v>9</v>
      </c>
      <c r="B101" s="95" t="s">
        <v>536</v>
      </c>
    </row>
    <row r="102" spans="1:2" x14ac:dyDescent="0.2">
      <c r="A102" s="94">
        <v>10</v>
      </c>
      <c r="B102" s="95" t="s">
        <v>333</v>
      </c>
    </row>
    <row r="103" spans="1:2" x14ac:dyDescent="0.2">
      <c r="A103" s="94">
        <v>11</v>
      </c>
      <c r="B103" s="95" t="s">
        <v>538</v>
      </c>
    </row>
    <row r="104" spans="1:2" x14ac:dyDescent="0.2">
      <c r="A104" s="94">
        <v>12</v>
      </c>
      <c r="B104" s="95" t="s">
        <v>382</v>
      </c>
    </row>
    <row r="105" spans="1:2" x14ac:dyDescent="0.2">
      <c r="A105" s="94">
        <v>13</v>
      </c>
      <c r="B105" s="95" t="s">
        <v>348</v>
      </c>
    </row>
    <row r="106" spans="1:2" x14ac:dyDescent="0.2">
      <c r="A106" s="94">
        <v>14</v>
      </c>
      <c r="B106" s="95" t="s">
        <v>337</v>
      </c>
    </row>
  </sheetData>
  <hyperlinks>
    <hyperlink ref="T1" location="'1'!J1" display="12.05"/>
    <hyperlink ref="G1" location="Kalender!G1" display="Kalender"/>
    <hyperlink ref="J1" location="Reiting!G1" display="Reiting"/>
  </hyperlinks>
  <pageMargins left="0.78740157480314965" right="0.39370078740157483" top="0.59055118110236227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  <rowBreaks count="1" manualBreakCount="1">
    <brk id="4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K4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42578125" style="92" customWidth="1"/>
    <col min="2" max="2" width="41.85546875" style="92" bestFit="1" customWidth="1"/>
    <col min="3" max="11" width="6.5703125" style="92" customWidth="1"/>
    <col min="12" max="23" width="4.7109375" style="92" customWidth="1"/>
    <col min="24" max="16384" width="9.140625" style="92"/>
  </cols>
  <sheetData>
    <row r="1" spans="1:11" x14ac:dyDescent="0.2">
      <c r="A1" s="91" t="str">
        <f>UPPER((Kalend!D26)&amp;" - "&amp;(Kalend!C26)&amp;" - "&amp;(Kalend!E26))</f>
        <v>M4 - MÄETAGUSE 4. KV 4. ETAPP - TRIO</v>
      </c>
      <c r="D1" s="418" t="str">
        <f>HYPERLINK("#Kalend!I1","Kalender")</f>
        <v>Kalender</v>
      </c>
      <c r="E1" s="93"/>
      <c r="F1" s="418" t="str">
        <f>HYPERLINK("#Reit!I1","Reiting")</f>
        <v>Reiting</v>
      </c>
    </row>
    <row r="2" spans="1:11" x14ac:dyDescent="0.2">
      <c r="A2" s="93" t="str">
        <f>"Toimumisaeg: "&amp;(Kalend!A26)&amp;" kell "&amp;(Kalend!B26)</f>
        <v>Toimumisaeg: T, 27.08.2013 kell 18:00</v>
      </c>
    </row>
    <row r="3" spans="1:11" x14ac:dyDescent="0.2">
      <c r="A3" s="93" t="str">
        <f>"Toimumiskoht: "&amp;(Kalend!F26)</f>
        <v>Toimumiskoht: Mäetaguse Põhikooli staadion</v>
      </c>
    </row>
    <row r="4" spans="1:11" x14ac:dyDescent="0.2">
      <c r="A4" s="93" t="str">
        <f>"Korraldaja: "&amp;(Kalend!G26)</f>
        <v>Korraldaja: Mäetaguse SK</v>
      </c>
    </row>
    <row r="6" spans="1:11" x14ac:dyDescent="0.2">
      <c r="A6" s="135" t="s">
        <v>283</v>
      </c>
    </row>
    <row r="7" spans="1:11" x14ac:dyDescent="0.2">
      <c r="A7" s="135"/>
    </row>
    <row r="8" spans="1:11" x14ac:dyDescent="0.2">
      <c r="B8" s="92" t="s">
        <v>425</v>
      </c>
      <c r="C8" s="111">
        <v>13</v>
      </c>
    </row>
    <row r="9" spans="1:11" x14ac:dyDescent="0.2">
      <c r="B9" s="113"/>
      <c r="C9" s="114" t="s">
        <v>425</v>
      </c>
      <c r="D9" s="115"/>
      <c r="F9" s="111">
        <v>13</v>
      </c>
    </row>
    <row r="10" spans="1:11" x14ac:dyDescent="0.2">
      <c r="B10" s="115" t="s">
        <v>301</v>
      </c>
      <c r="C10" s="116"/>
      <c r="E10" s="117"/>
    </row>
    <row r="11" spans="1:11" x14ac:dyDescent="0.2">
      <c r="D11" s="103"/>
      <c r="E11" s="118"/>
      <c r="F11" s="92" t="s">
        <v>425</v>
      </c>
      <c r="I11" s="111">
        <v>13</v>
      </c>
    </row>
    <row r="12" spans="1:11" x14ac:dyDescent="0.2">
      <c r="B12" s="92" t="s">
        <v>540</v>
      </c>
      <c r="C12" s="119">
        <v>10</v>
      </c>
      <c r="E12" s="118"/>
      <c r="F12" s="113"/>
      <c r="G12" s="113"/>
      <c r="H12" s="117"/>
    </row>
    <row r="13" spans="1:11" x14ac:dyDescent="0.2">
      <c r="B13" s="113"/>
      <c r="C13" s="123" t="s">
        <v>541</v>
      </c>
      <c r="E13" s="124"/>
      <c r="F13" s="119">
        <v>8</v>
      </c>
      <c r="G13" s="103"/>
      <c r="H13" s="118"/>
    </row>
    <row r="14" spans="1:11" x14ac:dyDescent="0.2">
      <c r="B14" s="115" t="s">
        <v>541</v>
      </c>
      <c r="C14" s="125">
        <v>13</v>
      </c>
      <c r="D14" s="113"/>
      <c r="F14" s="103"/>
      <c r="G14" s="103"/>
      <c r="H14" s="118"/>
    </row>
    <row r="15" spans="1:11" ht="13.5" thickBot="1" x14ac:dyDescent="0.25">
      <c r="F15" s="103"/>
      <c r="G15" s="103"/>
      <c r="H15" s="118"/>
      <c r="J15" s="92" t="s">
        <v>425</v>
      </c>
    </row>
    <row r="16" spans="1:11" x14ac:dyDescent="0.2">
      <c r="B16" s="92" t="s">
        <v>328</v>
      </c>
      <c r="C16" s="111">
        <v>13</v>
      </c>
      <c r="F16" s="103"/>
      <c r="G16" s="103"/>
      <c r="H16" s="118"/>
      <c r="I16" s="120"/>
      <c r="J16" s="121" t="s">
        <v>237</v>
      </c>
      <c r="K16" s="122"/>
    </row>
    <row r="17" spans="1:11" x14ac:dyDescent="0.2">
      <c r="B17" s="113"/>
      <c r="C17" s="114" t="s">
        <v>328</v>
      </c>
      <c r="D17" s="115"/>
      <c r="F17" s="119">
        <v>13</v>
      </c>
      <c r="G17" s="103"/>
      <c r="H17" s="118"/>
    </row>
    <row r="18" spans="1:11" ht="13.5" thickBot="1" x14ac:dyDescent="0.25">
      <c r="B18" s="115" t="s">
        <v>542</v>
      </c>
      <c r="C18" s="116">
        <v>2</v>
      </c>
      <c r="E18" s="117"/>
      <c r="F18" s="103"/>
      <c r="G18" s="103"/>
      <c r="H18" s="118"/>
      <c r="J18" s="126" t="s">
        <v>328</v>
      </c>
      <c r="K18" s="126"/>
    </row>
    <row r="19" spans="1:11" x14ac:dyDescent="0.2">
      <c r="D19" s="103"/>
      <c r="E19" s="118"/>
      <c r="F19" s="115" t="s">
        <v>328</v>
      </c>
      <c r="G19" s="115"/>
      <c r="H19" s="124"/>
      <c r="I19" s="111">
        <v>8</v>
      </c>
      <c r="J19" s="121" t="s">
        <v>239</v>
      </c>
    </row>
    <row r="20" spans="1:11" x14ac:dyDescent="0.2">
      <c r="B20" s="92" t="s">
        <v>301</v>
      </c>
      <c r="C20" s="119" t="s">
        <v>16</v>
      </c>
      <c r="E20" s="118"/>
    </row>
    <row r="21" spans="1:11" x14ac:dyDescent="0.2">
      <c r="B21" s="113"/>
      <c r="C21" s="123" t="s">
        <v>543</v>
      </c>
      <c r="E21" s="124"/>
      <c r="F21" s="111">
        <v>8</v>
      </c>
    </row>
    <row r="22" spans="1:11" x14ac:dyDescent="0.2">
      <c r="B22" s="115" t="s">
        <v>543</v>
      </c>
      <c r="C22" s="125" t="s">
        <v>16</v>
      </c>
      <c r="D22" s="113"/>
    </row>
    <row r="23" spans="1:11" x14ac:dyDescent="0.2">
      <c r="F23" s="92" t="s">
        <v>541</v>
      </c>
      <c r="I23" s="119">
        <v>13</v>
      </c>
      <c r="J23" s="103"/>
      <c r="K23" s="103"/>
    </row>
    <row r="24" spans="1:11" ht="13.5" thickBot="1" x14ac:dyDescent="0.25">
      <c r="F24" s="113"/>
      <c r="G24" s="113"/>
      <c r="H24" s="117"/>
      <c r="I24" s="126"/>
      <c r="J24" s="126" t="s">
        <v>541</v>
      </c>
      <c r="K24" s="126"/>
    </row>
    <row r="25" spans="1:11" x14ac:dyDescent="0.2">
      <c r="F25" s="115" t="s">
        <v>543</v>
      </c>
      <c r="G25" s="115"/>
      <c r="H25" s="124"/>
      <c r="I25" s="111">
        <v>12</v>
      </c>
      <c r="J25" s="105" t="s">
        <v>240</v>
      </c>
      <c r="K25" s="103"/>
    </row>
    <row r="26" spans="1:11" x14ac:dyDescent="0.2">
      <c r="J26" s="103"/>
      <c r="K26" s="103"/>
    </row>
    <row r="27" spans="1:11" ht="13.5" thickBot="1" x14ac:dyDescent="0.25">
      <c r="G27" s="103"/>
      <c r="H27" s="103"/>
      <c r="J27" s="126" t="s">
        <v>543</v>
      </c>
      <c r="K27" s="126"/>
    </row>
    <row r="28" spans="1:11" x14ac:dyDescent="0.2">
      <c r="F28" s="111"/>
      <c r="J28" s="91" t="s">
        <v>241</v>
      </c>
    </row>
    <row r="30" spans="1:11" x14ac:dyDescent="0.2">
      <c r="A30" s="135" t="s">
        <v>527</v>
      </c>
    </row>
    <row r="31" spans="1:11" x14ac:dyDescent="0.2">
      <c r="A31" s="135"/>
    </row>
    <row r="32" spans="1:11" x14ac:dyDescent="0.2">
      <c r="F32" s="92" t="s">
        <v>540</v>
      </c>
      <c r="I32" s="119">
        <v>13</v>
      </c>
      <c r="J32" s="103"/>
      <c r="K32" s="103"/>
    </row>
    <row r="33" spans="1:11" ht="13.5" thickBot="1" x14ac:dyDescent="0.25">
      <c r="F33" s="113"/>
      <c r="G33" s="113"/>
      <c r="H33" s="117"/>
      <c r="I33" s="126"/>
      <c r="J33" s="126" t="s">
        <v>540</v>
      </c>
      <c r="K33" s="126"/>
    </row>
    <row r="34" spans="1:11" x14ac:dyDescent="0.2">
      <c r="F34" s="115" t="s">
        <v>542</v>
      </c>
      <c r="G34" s="115"/>
      <c r="H34" s="124"/>
      <c r="I34" s="111">
        <v>12</v>
      </c>
      <c r="J34" s="105" t="s">
        <v>245</v>
      </c>
      <c r="K34" s="103"/>
    </row>
    <row r="35" spans="1:11" x14ac:dyDescent="0.2">
      <c r="A35" s="94">
        <v>1</v>
      </c>
      <c r="B35" s="419" t="s">
        <v>425</v>
      </c>
      <c r="J35" s="103"/>
      <c r="K35" s="103"/>
    </row>
    <row r="36" spans="1:11" ht="13.5" thickBot="1" x14ac:dyDescent="0.25">
      <c r="A36" s="94">
        <v>2</v>
      </c>
      <c r="B36" s="420" t="s">
        <v>328</v>
      </c>
      <c r="G36" s="103"/>
      <c r="H36" s="103"/>
      <c r="J36" s="126" t="s">
        <v>542</v>
      </c>
      <c r="K36" s="126"/>
    </row>
    <row r="37" spans="1:11" x14ac:dyDescent="0.2">
      <c r="A37" s="94">
        <v>3</v>
      </c>
      <c r="B37" s="421" t="s">
        <v>541</v>
      </c>
      <c r="G37" s="103"/>
      <c r="H37" s="103"/>
      <c r="J37" s="91" t="s">
        <v>247</v>
      </c>
    </row>
    <row r="38" spans="1:11" x14ac:dyDescent="0.2">
      <c r="A38" s="94">
        <v>4</v>
      </c>
      <c r="B38" s="95" t="s">
        <v>543</v>
      </c>
    </row>
    <row r="39" spans="1:11" x14ac:dyDescent="0.2">
      <c r="A39" s="94">
        <v>5</v>
      </c>
      <c r="B39" s="95" t="s">
        <v>540</v>
      </c>
    </row>
    <row r="40" spans="1:11" x14ac:dyDescent="0.2">
      <c r="A40" s="94">
        <v>6</v>
      </c>
      <c r="B40" s="95" t="s">
        <v>542</v>
      </c>
    </row>
  </sheetData>
  <hyperlinks>
    <hyperlink ref="T1" location="'1'!J1" display="12.05"/>
    <hyperlink ref="D1" location="Kalender!G1" display="Kalender"/>
    <hyperlink ref="F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landscape" verticalDpi="0" r:id="rId1"/>
  <headerFooter>
    <oddHeader>&amp;R&amp;"Arial,Regular"&amp;9Page 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J24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28515625" style="92" customWidth="1"/>
    <col min="2" max="2" width="19.42578125" style="92" bestFit="1" customWidth="1"/>
    <col min="3" max="9" width="9.140625" style="92" customWidth="1"/>
    <col min="10" max="10" width="9.140625" style="359" customWidth="1"/>
    <col min="11" max="11" width="9.140625" style="92" customWidth="1"/>
    <col min="12" max="16384" width="9.140625" style="92"/>
  </cols>
  <sheetData>
    <row r="1" spans="1:10" x14ac:dyDescent="0.2">
      <c r="A1" s="91" t="str">
        <f>UPPER((Kalend!D33)&amp;" - "&amp;(Kalend!C33)&amp;" - "&amp;(Kalend!E33))</f>
        <v>M5 - MÄETAGUSE 4. KV 5. ETAPP - ÜKSIK</v>
      </c>
      <c r="F1" s="418" t="str">
        <f>HYPERLINK("#Kalend!I1","Kalender")</f>
        <v>Kalender</v>
      </c>
      <c r="G1" s="93"/>
      <c r="H1" s="418" t="str">
        <f>HYPERLINK("#Reit!I1","Reiting")</f>
        <v>Reiting</v>
      </c>
      <c r="J1" s="92"/>
    </row>
    <row r="2" spans="1:10" x14ac:dyDescent="0.2">
      <c r="A2" s="93" t="str">
        <f>"Toimumisaeg: "&amp;(Kalend!A33)&amp;" kell "&amp;(Kalend!B33)</f>
        <v>Toimumisaeg: L, 05.10.2013 kell 10:00</v>
      </c>
    </row>
    <row r="3" spans="1:10" x14ac:dyDescent="0.2">
      <c r="A3" s="93" t="str">
        <f>"Toimumiskoht: "&amp;(Kalend!F33)</f>
        <v>Toimumiskoht: Mäetaguse Põhikooli staadion</v>
      </c>
    </row>
    <row r="4" spans="1:10" x14ac:dyDescent="0.2">
      <c r="A4" s="93" t="str">
        <f>"Korraldaja: "&amp;(Kalend!G33)</f>
        <v>Korraldaja: Mäetaguse SK</v>
      </c>
    </row>
    <row r="5" spans="1:10" x14ac:dyDescent="0.2">
      <c r="A5" s="93"/>
    </row>
    <row r="6" spans="1:10" x14ac:dyDescent="0.2">
      <c r="A6" s="337" t="s">
        <v>544</v>
      </c>
      <c r="B6" s="333"/>
      <c r="C6" s="333"/>
      <c r="D6" s="334"/>
      <c r="E6" s="334"/>
      <c r="F6" s="334"/>
      <c r="G6" s="334"/>
    </row>
    <row r="7" spans="1:10" x14ac:dyDescent="0.2">
      <c r="A7" s="388" t="s">
        <v>486</v>
      </c>
      <c r="B7" s="389"/>
      <c r="C7" s="389"/>
      <c r="D7" s="390"/>
      <c r="E7" s="390"/>
      <c r="F7" s="390"/>
      <c r="G7" s="41"/>
      <c r="H7" s="173"/>
      <c r="I7" s="173"/>
    </row>
    <row r="9" spans="1:10" x14ac:dyDescent="0.2">
      <c r="A9" s="417">
        <v>1</v>
      </c>
      <c r="B9" s="419" t="s">
        <v>129</v>
      </c>
    </row>
    <row r="10" spans="1:10" x14ac:dyDescent="0.2">
      <c r="A10" s="417">
        <v>2</v>
      </c>
      <c r="B10" s="420" t="s">
        <v>130</v>
      </c>
    </row>
    <row r="11" spans="1:10" x14ac:dyDescent="0.2">
      <c r="A11" s="417">
        <v>3</v>
      </c>
      <c r="B11" s="421" t="s">
        <v>152</v>
      </c>
    </row>
    <row r="12" spans="1:10" x14ac:dyDescent="0.2">
      <c r="A12" s="417">
        <v>4</v>
      </c>
      <c r="B12" s="68" t="s">
        <v>145</v>
      </c>
    </row>
    <row r="13" spans="1:10" x14ac:dyDescent="0.2">
      <c r="A13" s="66">
        <v>5</v>
      </c>
      <c r="B13" s="95"/>
      <c r="D13" s="93" t="s">
        <v>545</v>
      </c>
      <c r="F13" s="334" t="s">
        <v>144</v>
      </c>
    </row>
    <row r="14" spans="1:10" x14ac:dyDescent="0.2">
      <c r="A14" s="66">
        <v>6</v>
      </c>
      <c r="B14" s="95"/>
      <c r="D14" s="93" t="s">
        <v>546</v>
      </c>
      <c r="F14" s="334" t="s">
        <v>157</v>
      </c>
    </row>
    <row r="15" spans="1:10" x14ac:dyDescent="0.2">
      <c r="A15" s="417">
        <v>7</v>
      </c>
      <c r="B15" s="68" t="s">
        <v>488</v>
      </c>
      <c r="D15" s="93" t="s">
        <v>547</v>
      </c>
      <c r="F15" s="334" t="s">
        <v>141</v>
      </c>
    </row>
    <row r="16" spans="1:10" x14ac:dyDescent="0.2">
      <c r="A16" s="417">
        <v>8</v>
      </c>
      <c r="B16" s="68" t="s">
        <v>143</v>
      </c>
      <c r="F16" s="103"/>
    </row>
    <row r="17" spans="1:10" x14ac:dyDescent="0.2">
      <c r="A17" s="417">
        <v>9</v>
      </c>
      <c r="B17" s="68" t="s">
        <v>142</v>
      </c>
      <c r="F17" s="103"/>
    </row>
    <row r="18" spans="1:10" x14ac:dyDescent="0.2">
      <c r="A18" s="66">
        <v>10</v>
      </c>
      <c r="B18" s="95"/>
      <c r="D18" s="93" t="s">
        <v>548</v>
      </c>
      <c r="F18" s="334" t="s">
        <v>148</v>
      </c>
      <c r="J18" s="360"/>
    </row>
    <row r="19" spans="1:10" x14ac:dyDescent="0.2">
      <c r="A19" s="417">
        <v>11</v>
      </c>
      <c r="B19" s="68" t="s">
        <v>135</v>
      </c>
      <c r="F19" s="103"/>
    </row>
    <row r="20" spans="1:10" x14ac:dyDescent="0.2">
      <c r="A20" s="66">
        <v>12</v>
      </c>
      <c r="B20" s="95"/>
      <c r="D20" s="93" t="s">
        <v>549</v>
      </c>
      <c r="F20" s="334" t="s">
        <v>146</v>
      </c>
      <c r="J20" s="360"/>
    </row>
    <row r="21" spans="1:10" x14ac:dyDescent="0.2">
      <c r="A21" s="66">
        <v>13</v>
      </c>
      <c r="B21" s="95"/>
    </row>
    <row r="22" spans="1:10" x14ac:dyDescent="0.2">
      <c r="A22" s="417">
        <v>14</v>
      </c>
      <c r="B22" s="338" t="s">
        <v>167</v>
      </c>
      <c r="J22" s="360"/>
    </row>
    <row r="23" spans="1:10" x14ac:dyDescent="0.2">
      <c r="A23" s="417">
        <v>15</v>
      </c>
      <c r="B23" s="338" t="s">
        <v>158</v>
      </c>
    </row>
    <row r="24" spans="1:10" x14ac:dyDescent="0.2">
      <c r="A24" s="417">
        <v>16</v>
      </c>
      <c r="B24" s="338" t="s">
        <v>168</v>
      </c>
    </row>
  </sheetData>
  <hyperlinks>
    <hyperlink ref="F1" location="Kalender!G1" display="Kalender"/>
    <hyperlink ref="H1" location="Reiting!G1" display="Reiting"/>
  </hyperlinks>
  <pageMargins left="0.78740157480314965" right="0.39370078740157483" top="0.78740157480314965" bottom="0.39370078740157483" header="0.59055118110236227" footer="0"/>
  <pageSetup paperSize="9" fitToHeight="0" orientation="portrait" verticalDpi="0" r:id="rId1"/>
  <headerFooter>
    <oddHeader>&amp;R&amp;"Arial,Regular"&amp;9Page &amp;P of 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2"/>
  <sheetViews>
    <sheetView showGridLines="0" zoomScaleNormal="100" workbookViewId="0">
      <pane ySplit="7" topLeftCell="A8" activePane="bottomLeft" state="frozen"/>
      <selection activeCell="I1" sqref="I1"/>
      <selection pane="bottomLeft" activeCell="G1" sqref="G1"/>
    </sheetView>
  </sheetViews>
  <sheetFormatPr defaultColWidth="11.5703125" defaultRowHeight="12.75" x14ac:dyDescent="0.2"/>
  <cols>
    <col min="1" max="2" width="3" style="51" customWidth="1"/>
    <col min="3" max="3" width="3" style="57" customWidth="1"/>
    <col min="4" max="4" width="19.42578125" style="51" bestFit="1" customWidth="1"/>
    <col min="5" max="5" width="4" style="58" bestFit="1" customWidth="1"/>
    <col min="6" max="6" width="3.28515625" style="57" customWidth="1"/>
    <col min="7" max="7" width="3.28515625" style="59" customWidth="1"/>
    <col min="8" max="10" width="3.28515625" style="57" customWidth="1"/>
    <col min="11" max="12" width="3.28515625" style="59" customWidth="1"/>
    <col min="13" max="13" width="3.28515625" style="57" customWidth="1"/>
    <col min="14" max="14" width="3.28515625" style="59" customWidth="1"/>
    <col min="15" max="15" width="3.7109375" style="57" customWidth="1"/>
    <col min="16" max="16" width="3.7109375" style="59" customWidth="1"/>
    <col min="17" max="17" width="3.7109375" style="60" customWidth="1"/>
    <col min="18" max="18" width="3.7109375" style="51" customWidth="1"/>
    <col min="19" max="19" width="5.7109375" style="51" customWidth="1"/>
    <col min="20" max="20" width="3.7109375" style="51" customWidth="1"/>
    <col min="21" max="23" width="3.28515625" style="51" bestFit="1" customWidth="1"/>
    <col min="24" max="16384" width="11.5703125" style="51"/>
  </cols>
  <sheetData>
    <row r="1" spans="1:23" x14ac:dyDescent="0.2">
      <c r="A1" s="361" t="s">
        <v>88</v>
      </c>
      <c r="B1" s="44"/>
      <c r="C1" s="45"/>
      <c r="D1" s="44"/>
      <c r="E1" s="46"/>
      <c r="F1" s="45"/>
      <c r="G1" s="47"/>
      <c r="H1" s="45"/>
      <c r="I1" s="45"/>
      <c r="J1" s="45"/>
      <c r="K1" s="47"/>
      <c r="L1" s="47"/>
      <c r="M1" s="45"/>
      <c r="N1" s="47"/>
      <c r="O1" s="45"/>
      <c r="P1" s="47"/>
      <c r="Q1" s="48"/>
      <c r="R1" s="44"/>
      <c r="S1" s="44"/>
    </row>
    <row r="2" spans="1:23" x14ac:dyDescent="0.2">
      <c r="A2" s="52" t="s">
        <v>86</v>
      </c>
      <c r="B2" s="44"/>
      <c r="C2" s="45"/>
      <c r="D2" s="44"/>
      <c r="E2" s="46"/>
      <c r="F2" s="45"/>
      <c r="G2" s="47"/>
      <c r="H2" s="45"/>
      <c r="I2" s="45"/>
      <c r="J2" s="45"/>
      <c r="K2" s="47"/>
      <c r="L2" s="47"/>
      <c r="M2" s="45"/>
      <c r="N2" s="47"/>
      <c r="O2" s="45"/>
      <c r="P2" s="47"/>
      <c r="Q2" s="48"/>
      <c r="R2" s="44"/>
      <c r="S2" s="44"/>
      <c r="T2" s="44"/>
    </row>
    <row r="3" spans="1:23" x14ac:dyDescent="0.2">
      <c r="A3" s="56"/>
    </row>
    <row r="4" spans="1:23" ht="92.25" customHeight="1" x14ac:dyDescent="0.2">
      <c r="A4" s="62" t="s">
        <v>16</v>
      </c>
      <c r="B4" s="62" t="s">
        <v>16</v>
      </c>
      <c r="C4" s="62" t="s">
        <v>16</v>
      </c>
      <c r="D4" s="62" t="s">
        <v>16</v>
      </c>
      <c r="E4" s="62" t="s">
        <v>16</v>
      </c>
      <c r="F4" s="362" t="s">
        <v>19</v>
      </c>
      <c r="G4" s="362" t="s">
        <v>24</v>
      </c>
      <c r="H4" s="362" t="s">
        <v>36</v>
      </c>
      <c r="I4" s="362" t="s">
        <v>550</v>
      </c>
      <c r="J4" s="362" t="s">
        <v>42</v>
      </c>
      <c r="K4" s="362" t="s">
        <v>551</v>
      </c>
      <c r="L4" s="362" t="s">
        <v>550</v>
      </c>
      <c r="M4" s="362" t="s">
        <v>552</v>
      </c>
      <c r="N4" s="362" t="s">
        <v>59</v>
      </c>
      <c r="O4" s="362" t="s">
        <v>574</v>
      </c>
      <c r="P4" s="362" t="s">
        <v>553</v>
      </c>
      <c r="Q4" s="362" t="s">
        <v>554</v>
      </c>
      <c r="R4" s="362" t="s">
        <v>550</v>
      </c>
      <c r="S4" s="363" t="s">
        <v>100</v>
      </c>
      <c r="T4" s="362" t="s">
        <v>59</v>
      </c>
      <c r="U4" s="49" t="s">
        <v>101</v>
      </c>
      <c r="V4" s="49" t="s">
        <v>102</v>
      </c>
      <c r="W4" s="49" t="s">
        <v>103</v>
      </c>
    </row>
    <row r="5" spans="1:23" ht="31.5" customHeight="1" x14ac:dyDescent="0.2">
      <c r="A5" s="62" t="s">
        <v>16</v>
      </c>
      <c r="B5" s="62" t="s">
        <v>16</v>
      </c>
      <c r="C5" s="62" t="s">
        <v>16</v>
      </c>
      <c r="D5" s="62" t="s">
        <v>16</v>
      </c>
      <c r="E5" s="62" t="s">
        <v>16</v>
      </c>
      <c r="F5" s="364" t="s">
        <v>104</v>
      </c>
      <c r="G5" s="364" t="s">
        <v>105</v>
      </c>
      <c r="H5" s="364" t="s">
        <v>106</v>
      </c>
      <c r="I5" s="364" t="s">
        <v>107</v>
      </c>
      <c r="J5" s="364" t="s">
        <v>108</v>
      </c>
      <c r="K5" s="364" t="s">
        <v>109</v>
      </c>
      <c r="L5" s="364" t="s">
        <v>110</v>
      </c>
      <c r="M5" s="364" t="s">
        <v>111</v>
      </c>
      <c r="N5" s="364" t="s">
        <v>112</v>
      </c>
      <c r="O5" s="364" t="s">
        <v>113</v>
      </c>
      <c r="P5" s="364" t="s">
        <v>114</v>
      </c>
      <c r="Q5" s="364" t="s">
        <v>115</v>
      </c>
      <c r="R5" s="364" t="s">
        <v>116</v>
      </c>
      <c r="S5" s="365" t="s">
        <v>117</v>
      </c>
      <c r="T5" s="364" t="s">
        <v>118</v>
      </c>
    </row>
    <row r="6" spans="1:23" x14ac:dyDescent="0.2">
      <c r="A6" s="62" t="s">
        <v>16</v>
      </c>
      <c r="B6" s="62" t="s">
        <v>16</v>
      </c>
      <c r="C6" s="62" t="s">
        <v>16</v>
      </c>
      <c r="D6" s="62" t="s">
        <v>16</v>
      </c>
      <c r="E6" s="62" t="s">
        <v>16</v>
      </c>
      <c r="F6" s="366">
        <v>1</v>
      </c>
      <c r="G6" s="366">
        <v>2</v>
      </c>
      <c r="H6" s="366">
        <v>3</v>
      </c>
      <c r="I6" s="366">
        <v>4</v>
      </c>
      <c r="J6" s="366">
        <v>5</v>
      </c>
      <c r="K6" s="366">
        <v>6</v>
      </c>
      <c r="L6" s="366">
        <v>7</v>
      </c>
      <c r="M6" s="366">
        <v>8</v>
      </c>
      <c r="N6" s="366">
        <v>9</v>
      </c>
      <c r="O6" s="366">
        <v>10</v>
      </c>
      <c r="P6" s="366">
        <v>11</v>
      </c>
      <c r="Q6" s="366">
        <v>12</v>
      </c>
      <c r="R6" s="366">
        <v>13</v>
      </c>
      <c r="S6" s="366">
        <v>14</v>
      </c>
      <c r="T6" s="366">
        <v>15</v>
      </c>
    </row>
    <row r="7" spans="1:23" x14ac:dyDescent="0.2">
      <c r="A7" s="66" t="s">
        <v>16</v>
      </c>
      <c r="B7" s="67" t="s">
        <v>119</v>
      </c>
      <c r="C7" s="67" t="s">
        <v>120</v>
      </c>
      <c r="D7" s="67" t="s">
        <v>121</v>
      </c>
      <c r="E7" s="67" t="s">
        <v>122</v>
      </c>
      <c r="F7" s="67" t="s">
        <v>123</v>
      </c>
      <c r="G7" s="67" t="s">
        <v>124</v>
      </c>
      <c r="H7" s="67" t="s">
        <v>125</v>
      </c>
      <c r="I7" s="67" t="s">
        <v>123</v>
      </c>
      <c r="J7" s="67" t="s">
        <v>123</v>
      </c>
      <c r="K7" s="67" t="s">
        <v>124</v>
      </c>
      <c r="L7" s="67" t="s">
        <v>124</v>
      </c>
      <c r="M7" s="67" t="s">
        <v>125</v>
      </c>
      <c r="N7" s="67" t="s">
        <v>124</v>
      </c>
      <c r="O7" s="67" t="s">
        <v>126</v>
      </c>
      <c r="P7" s="67" t="s">
        <v>124</v>
      </c>
      <c r="Q7" s="67" t="s">
        <v>123</v>
      </c>
      <c r="R7" s="67" t="s">
        <v>125</v>
      </c>
      <c r="S7" s="67" t="s">
        <v>123</v>
      </c>
      <c r="T7" s="67" t="s">
        <v>125</v>
      </c>
      <c r="U7" s="49"/>
    </row>
    <row r="8" spans="1:23" x14ac:dyDescent="0.2">
      <c r="A8" s="68">
        <v>1</v>
      </c>
      <c r="B8" s="68"/>
      <c r="C8" s="68"/>
      <c r="D8" s="68"/>
      <c r="E8" s="367">
        <f t="array" aca="1" ref="E8" ca="1">(IF(COUNT(H8,M8,O8,R8,T8)&lt;4,SUM(H8,M8,O8,R8,T8),SUM(LARGE((H8,M8,O8,R8,T8),ROW(INDIRECT("1:4"))))))+(IF(COUNT(G8,K8,L8,N8,P8)&lt;4,SUM(G8,K8,L8,N8,P8),SUM(LARGE((G8,K8,L8,N8,P8),ROW(INDIRECT("1:4"))))))+(IF(COUNT(F8,I8,J8,Q8,S8)&lt;4,SUM(F8,I8,J8,Q8,S8),SUM(LARGE((F8,I8,J8,Q8,S8),ROW(INDIRECT("1:4"))))))</f>
        <v>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>
        <f>COUNTIF(F8:T8,"&gt;0")</f>
        <v>0</v>
      </c>
      <c r="V8" s="70">
        <f>COUNTIF(F8:T8,"&gt;=30")</f>
        <v>0</v>
      </c>
      <c r="W8" s="70">
        <f>COUNTIF(F8:T8,"=40")</f>
        <v>0</v>
      </c>
    </row>
    <row r="9" spans="1:23" x14ac:dyDescent="0.2">
      <c r="A9" s="68">
        <v>2</v>
      </c>
      <c r="B9" s="68"/>
      <c r="C9" s="68"/>
      <c r="D9" s="68"/>
      <c r="E9" s="367">
        <f t="array" aca="1" ref="E9" ca="1">(IF(COUNT(H9,M9,O9,R9,T9)&lt;4,SUM(H9,M9,O9,R9,T9),SUM(LARGE((H9,M9,O9,R9,T9),ROW(INDIRECT("1:4"))))))+(IF(COUNT(G9,K9,L9,N9,P9)&lt;4,SUM(G9,K9,L9,N9,P9),SUM(LARGE((G9,K9,L9,N9,P9),ROW(INDIRECT("1:4"))))))+(IF(COUNT(F9,I9,J9,Q9,S9)&lt;4,SUM(F9,I9,J9,Q9,S9),SUM(LARGE((F9,I9,J9,Q9,S9),ROW(INDIRECT("1:4"))))))</f>
        <v>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0">
        <f t="shared" ref="U9:U72" si="0">COUNTIF(F9:T9,"&gt;0")</f>
        <v>0</v>
      </c>
      <c r="V9" s="70">
        <f t="shared" ref="V9:V72" si="1">COUNTIF(F9:T9,"&gt;=30")</f>
        <v>0</v>
      </c>
      <c r="W9" s="70">
        <f t="shared" ref="W9:W72" si="2">COUNTIF(F9:T9,"=40")</f>
        <v>0</v>
      </c>
    </row>
    <row r="10" spans="1:23" x14ac:dyDescent="0.2">
      <c r="A10" s="68">
        <v>3</v>
      </c>
      <c r="B10" s="68"/>
      <c r="C10" s="68"/>
      <c r="D10" s="68"/>
      <c r="E10" s="367">
        <f t="array" aca="1" ref="E10" ca="1">(IF(COUNT(H10,M10,O10,R10,T10)&lt;4,SUM(H10,M10,O10,R10,T10),SUM(LARGE((H10,M10,O10,R10,T10),ROW(INDIRECT("1:4"))))))+(IF(COUNT(G10,K10,L10,N10,P10)&lt;4,SUM(G10,K10,L10,N10,P10),SUM(LARGE((G10,K10,L10,N10,P10),ROW(INDIRECT("1:4"))))))+(IF(COUNT(F10,I10,J10,Q10,S10)&lt;4,SUM(F10,I10,J10,Q10,S10),SUM(LARGE((F10,I10,J10,Q10,S10),ROW(INDIRECT("1:4"))))))</f>
        <v>0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>
        <f t="shared" si="0"/>
        <v>0</v>
      </c>
      <c r="V10" s="70">
        <f t="shared" si="1"/>
        <v>0</v>
      </c>
      <c r="W10" s="70">
        <f t="shared" si="2"/>
        <v>0</v>
      </c>
    </row>
    <row r="11" spans="1:23" x14ac:dyDescent="0.2">
      <c r="A11" s="68">
        <v>4</v>
      </c>
      <c r="B11" s="68"/>
      <c r="C11" s="68"/>
      <c r="D11" s="68"/>
      <c r="E11" s="367">
        <f t="array" aca="1" ref="E11" ca="1">(IF(COUNT(H11,M11,O11,R11,T11)&lt;4,SUM(H11,M11,O11,R11,T11),SUM(LARGE((H11,M11,O11,R11,T11),ROW(INDIRECT("1:4"))))))+(IF(COUNT(G11,K11,L11,N11,P11)&lt;4,SUM(G11,K11,L11,N11,P11),SUM(LARGE((G11,K11,L11,N11,P11),ROW(INDIRECT("1:4"))))))+(IF(COUNT(F11,I11,J11,Q11,S11)&lt;4,SUM(F11,I11,J11,Q11,S11),SUM(LARGE((F11,I11,J11,Q11,S11),ROW(INDIRECT("1:4"))))))</f>
        <v>0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>
        <f t="shared" si="0"/>
        <v>0</v>
      </c>
      <c r="V11" s="70">
        <f t="shared" si="1"/>
        <v>0</v>
      </c>
      <c r="W11" s="70">
        <f t="shared" si="2"/>
        <v>0</v>
      </c>
    </row>
    <row r="12" spans="1:23" x14ac:dyDescent="0.2">
      <c r="A12" s="68">
        <v>5</v>
      </c>
      <c r="B12" s="68"/>
      <c r="C12" s="68"/>
      <c r="D12" s="68"/>
      <c r="E12" s="367">
        <f t="array" aca="1" ref="E12" ca="1">(IF(COUNT(H12,M12,O12,R12,T12)&lt;4,SUM(H12,M12,O12,R12,T12),SUM(LARGE((H12,M12,O12,R12,T12),ROW(INDIRECT("1:4"))))))+(IF(COUNT(G12,K12,L12,N12,P12)&lt;4,SUM(G12,K12,L12,N12,P12),SUM(LARGE((G12,K12,L12,N12,P12),ROW(INDIRECT("1:4"))))))+(IF(COUNT(F12,I12,J12,Q12,S12)&lt;4,SUM(F12,I12,J12,Q12,S12),SUM(LARGE((F12,I12,J12,Q12,S12),ROW(INDIRECT("1:4"))))))</f>
        <v>0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>
        <f t="shared" si="0"/>
        <v>0</v>
      </c>
      <c r="V12" s="70">
        <f t="shared" si="1"/>
        <v>0</v>
      </c>
      <c r="W12" s="70">
        <f t="shared" si="2"/>
        <v>0</v>
      </c>
    </row>
    <row r="13" spans="1:23" x14ac:dyDescent="0.2">
      <c r="A13" s="68">
        <v>6</v>
      </c>
      <c r="B13" s="68"/>
      <c r="C13" s="68"/>
      <c r="D13" s="68"/>
      <c r="E13" s="367">
        <f t="array" aca="1" ref="E13" ca="1">(IF(COUNT(H13,M13,O13,R13,T13)&lt;4,SUM(H13,M13,O13,R13,T13),SUM(LARGE((H13,M13,O13,R13,T13),ROW(INDIRECT("1:4"))))))+(IF(COUNT(G13,K13,L13,N13,P13)&lt;4,SUM(G13,K13,L13,N13,P13),SUM(LARGE((G13,K13,L13,N13,P13),ROW(INDIRECT("1:4"))))))+(IF(COUNT(F13,I13,J13,Q13,S13)&lt;4,SUM(F13,I13,J13,Q13,S13),SUM(LARGE((F13,I13,J13,Q13,S13),ROW(INDIRECT("1:4"))))))</f>
        <v>0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0">
        <f t="shared" si="0"/>
        <v>0</v>
      </c>
      <c r="V13" s="70">
        <f t="shared" si="1"/>
        <v>0</v>
      </c>
      <c r="W13" s="70">
        <f t="shared" si="2"/>
        <v>0</v>
      </c>
    </row>
    <row r="14" spans="1:23" x14ac:dyDescent="0.2">
      <c r="A14" s="68">
        <v>7</v>
      </c>
      <c r="B14" s="68"/>
      <c r="C14" s="74"/>
      <c r="D14" s="68"/>
      <c r="E14" s="367">
        <f t="array" aca="1" ref="E14" ca="1">(IF(COUNT(H14,M14,O14,R14,T14)&lt;4,SUM(H14,M14,O14,R14,T14),SUM(LARGE((H14,M14,O14,R14,T14),ROW(INDIRECT("1:4"))))))+(IF(COUNT(G14,K14,L14,N14,P14)&lt;4,SUM(G14,K14,L14,N14,P14),SUM(LARGE((G14,K14,L14,N14,P14),ROW(INDIRECT("1:4"))))))+(IF(COUNT(F14,I14,J14,Q14,S14)&lt;4,SUM(F14,I14,J14,Q14,S14),SUM(LARGE((F14,I14,J14,Q14,S14),ROW(INDIRECT("1:4"))))))</f>
        <v>0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>
        <f t="shared" si="0"/>
        <v>0</v>
      </c>
      <c r="V14" s="70">
        <f t="shared" si="1"/>
        <v>0</v>
      </c>
      <c r="W14" s="70">
        <f t="shared" si="2"/>
        <v>0</v>
      </c>
    </row>
    <row r="15" spans="1:23" x14ac:dyDescent="0.2">
      <c r="A15" s="68">
        <v>8</v>
      </c>
      <c r="B15" s="68"/>
      <c r="C15" s="68"/>
      <c r="D15" s="68"/>
      <c r="E15" s="367">
        <f t="array" aca="1" ref="E15" ca="1">(IF(COUNT(H15,M15,O15,R15,T15)&lt;4,SUM(H15,M15,O15,R15,T15),SUM(LARGE((H15,M15,O15,R15,T15),ROW(INDIRECT("1:4"))))))+(IF(COUNT(G15,K15,L15,N15,P15)&lt;4,SUM(G15,K15,L15,N15,P15),SUM(LARGE((G15,K15,L15,N15,P15),ROW(INDIRECT("1:4"))))))+(IF(COUNT(F15,I15,J15,Q15,S15)&lt;4,SUM(F15,I15,J15,Q15,S15),SUM(LARGE((F15,I15,J15,Q15,S15),ROW(INDIRECT("1:4"))))))</f>
        <v>0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>
        <f t="shared" si="0"/>
        <v>0</v>
      </c>
      <c r="V15" s="70">
        <f t="shared" si="1"/>
        <v>0</v>
      </c>
      <c r="W15" s="70">
        <f t="shared" si="2"/>
        <v>0</v>
      </c>
    </row>
    <row r="16" spans="1:23" x14ac:dyDescent="0.2">
      <c r="A16" s="68">
        <v>9</v>
      </c>
      <c r="B16" s="68"/>
      <c r="C16" s="68"/>
      <c r="D16" s="68"/>
      <c r="E16" s="367">
        <f t="array" aca="1" ref="E16" ca="1">(IF(COUNT(H16,M16,O16,R16,T16)&lt;4,SUM(H16,M16,O16,R16,T16),SUM(LARGE((H16,M16,O16,R16,T16),ROW(INDIRECT("1:4"))))))+(IF(COUNT(G16,K16,L16,N16,P16)&lt;4,SUM(G16,K16,L16,N16,P16),SUM(LARGE((G16,K16,L16,N16,P16),ROW(INDIRECT("1:4"))))))+(IF(COUNT(F16,I16,J16,Q16,S16)&lt;4,SUM(F16,I16,J16,Q16,S16),SUM(LARGE((F16,I16,J16,Q16,S16),ROW(INDIRECT("1:4"))))))</f>
        <v>0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>
        <f t="shared" si="0"/>
        <v>0</v>
      </c>
      <c r="V16" s="70">
        <f t="shared" si="1"/>
        <v>0</v>
      </c>
      <c r="W16" s="70">
        <f t="shared" si="2"/>
        <v>0</v>
      </c>
    </row>
    <row r="17" spans="1:23" x14ac:dyDescent="0.2">
      <c r="A17" s="68">
        <v>10</v>
      </c>
      <c r="B17" s="68"/>
      <c r="C17" s="68"/>
      <c r="D17" s="68"/>
      <c r="E17" s="367">
        <f t="array" aca="1" ref="E17" ca="1">(IF(COUNT(H17,M17,O17,R17,T17)&lt;4,SUM(H17,M17,O17,R17,T17),SUM(LARGE((H17,M17,O17,R17,T17),ROW(INDIRECT("1:4"))))))+(IF(COUNT(G17,K17,L17,N17,P17)&lt;4,SUM(G17,K17,L17,N17,P17),SUM(LARGE((G17,K17,L17,N17,P17),ROW(INDIRECT("1:4"))))))+(IF(COUNT(F17,I17,J17,Q17,S17)&lt;4,SUM(F17,I17,J17,Q17,S17),SUM(LARGE((F17,I17,J17,Q17,S17),ROW(INDIRECT("1:4"))))))</f>
        <v>0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0">
        <f t="shared" si="0"/>
        <v>0</v>
      </c>
      <c r="V17" s="70">
        <f t="shared" si="1"/>
        <v>0</v>
      </c>
      <c r="W17" s="70">
        <f t="shared" si="2"/>
        <v>0</v>
      </c>
    </row>
    <row r="18" spans="1:23" x14ac:dyDescent="0.2">
      <c r="A18" s="68">
        <v>11</v>
      </c>
      <c r="B18" s="68"/>
      <c r="C18" s="68"/>
      <c r="D18" s="68"/>
      <c r="E18" s="367">
        <f t="array" aca="1" ref="E18" ca="1">(IF(COUNT(H18,M18,O18,R18,T18)&lt;4,SUM(H18,M18,O18,R18,T18),SUM(LARGE((H18,M18,O18,R18,T18),ROW(INDIRECT("1:4"))))))+(IF(COUNT(G18,K18,L18,N18,P18)&lt;4,SUM(G18,K18,L18,N18,P18),SUM(LARGE((G18,K18,L18,N18,P18),ROW(INDIRECT("1:4"))))))+(IF(COUNT(F18,I18,J18,Q18,S18)&lt;4,SUM(F18,I18,J18,Q18,S18),SUM(LARGE((F18,I18,J18,Q18,S18),ROW(INDIRECT("1:4"))))))</f>
        <v>0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>
        <f t="shared" si="0"/>
        <v>0</v>
      </c>
      <c r="V18" s="70">
        <f t="shared" si="1"/>
        <v>0</v>
      </c>
      <c r="W18" s="70">
        <f t="shared" si="2"/>
        <v>0</v>
      </c>
    </row>
    <row r="19" spans="1:23" x14ac:dyDescent="0.2">
      <c r="A19" s="68">
        <v>12</v>
      </c>
      <c r="B19" s="68"/>
      <c r="C19" s="68"/>
      <c r="D19" s="68"/>
      <c r="E19" s="367">
        <f t="array" aca="1" ref="E19" ca="1">(IF(COUNT(H19,M19,O19,R19,T19)&lt;4,SUM(H19,M19,O19,R19,T19),SUM(LARGE((H19,M19,O19,R19,T19),ROW(INDIRECT("1:4"))))))+(IF(COUNT(G19,K19,L19,N19,P19)&lt;4,SUM(G19,K19,L19,N19,P19),SUM(LARGE((G19,K19,L19,N19,P19),ROW(INDIRECT("1:4"))))))+(IF(COUNT(F19,I19,J19,Q19,S19)&lt;4,SUM(F19,I19,J19,Q19,S19),SUM(LARGE((F19,I19,J19,Q19,S19),ROW(INDIRECT("1:4"))))))</f>
        <v>0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>
        <f t="shared" si="0"/>
        <v>0</v>
      </c>
      <c r="V19" s="70">
        <f t="shared" si="1"/>
        <v>0</v>
      </c>
      <c r="W19" s="70">
        <f t="shared" si="2"/>
        <v>0</v>
      </c>
    </row>
    <row r="20" spans="1:23" x14ac:dyDescent="0.2">
      <c r="A20" s="68">
        <v>13</v>
      </c>
      <c r="B20" s="68"/>
      <c r="C20" s="68"/>
      <c r="D20" s="68"/>
      <c r="E20" s="367">
        <f t="array" aca="1" ref="E20" ca="1">(IF(COUNT(H20,M20,O20,R20,T20)&lt;4,SUM(H20,M20,O20,R20,T20),SUM(LARGE((H20,M20,O20,R20,T20),ROW(INDIRECT("1:4"))))))+(IF(COUNT(G20,K20,L20,N20,P20)&lt;4,SUM(G20,K20,L20,N20,P20),SUM(LARGE((G20,K20,L20,N20,P20),ROW(INDIRECT("1:4"))))))+(IF(COUNT(F20,I20,J20,Q20,S20)&lt;4,SUM(F20,I20,J20,Q20,S20),SUM(LARGE((F20,I20,J20,Q20,S20),ROW(INDIRECT("1:4"))))))</f>
        <v>0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>
        <f t="shared" si="0"/>
        <v>0</v>
      </c>
      <c r="V20" s="70">
        <f t="shared" si="1"/>
        <v>0</v>
      </c>
      <c r="W20" s="70">
        <f t="shared" si="2"/>
        <v>0</v>
      </c>
    </row>
    <row r="21" spans="1:23" x14ac:dyDescent="0.2">
      <c r="A21" s="68">
        <v>14</v>
      </c>
      <c r="B21" s="68"/>
      <c r="C21" s="68"/>
      <c r="D21" s="68"/>
      <c r="E21" s="367">
        <f t="array" aca="1" ref="E21" ca="1">(IF(COUNT(H21,M21,O21,R21,T21)&lt;4,SUM(H21,M21,O21,R21,T21),SUM(LARGE((H21,M21,O21,R21,T21),ROW(INDIRECT("1:4"))))))+(IF(COUNT(G21,K21,L21,N21,P21)&lt;4,SUM(G21,K21,L21,N21,P21),SUM(LARGE((G21,K21,L21,N21,P21),ROW(INDIRECT("1:4"))))))+(IF(COUNT(F21,I21,J21,Q21,S21)&lt;4,SUM(F21,I21,J21,Q21,S21),SUM(LARGE((F21,I21,J21,Q21,S21),ROW(INDIRECT("1:4"))))))</f>
        <v>0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>
        <f t="shared" si="0"/>
        <v>0</v>
      </c>
      <c r="V21" s="70">
        <f t="shared" si="1"/>
        <v>0</v>
      </c>
      <c r="W21" s="70">
        <f t="shared" si="2"/>
        <v>0</v>
      </c>
    </row>
    <row r="22" spans="1:23" x14ac:dyDescent="0.2">
      <c r="A22" s="68">
        <v>15</v>
      </c>
      <c r="B22" s="68"/>
      <c r="C22" s="68"/>
      <c r="D22" s="68"/>
      <c r="E22" s="367">
        <f t="array" aca="1" ref="E22" ca="1">(IF(COUNT(H22,M22,O22,R22,T22)&lt;4,SUM(H22,M22,O22,R22,T22),SUM(LARGE((H22,M22,O22,R22,T22),ROW(INDIRECT("1:4"))))))+(IF(COUNT(G22,K22,L22,N22,P22)&lt;4,SUM(G22,K22,L22,N22,P22),SUM(LARGE((G22,K22,L22,N22,P22),ROW(INDIRECT("1:4"))))))+(IF(COUNT(F22,I22,J22,Q22,S22)&lt;4,SUM(F22,I22,J22,Q22,S22),SUM(LARGE((F22,I22,J22,Q22,S22),ROW(INDIRECT("1:4"))))))</f>
        <v>0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 t="shared" si="0"/>
        <v>0</v>
      </c>
      <c r="V22" s="70">
        <f t="shared" si="1"/>
        <v>0</v>
      </c>
      <c r="W22" s="70">
        <f t="shared" si="2"/>
        <v>0</v>
      </c>
    </row>
    <row r="23" spans="1:23" s="58" customFormat="1" x14ac:dyDescent="0.2">
      <c r="A23" s="68">
        <v>16</v>
      </c>
      <c r="B23" s="68"/>
      <c r="C23" s="68"/>
      <c r="D23" s="68"/>
      <c r="E23" s="367">
        <f t="array" aca="1" ref="E23" ca="1">(IF(COUNT(H23,M23,O23,R23,T23)&lt;4,SUM(H23,M23,O23,R23,T23),SUM(LARGE((H23,M23,O23,R23,T23),ROW(INDIRECT("1:4"))))))+(IF(COUNT(G23,K23,L23,N23,P23)&lt;4,SUM(G23,K23,L23,N23,P23),SUM(LARGE((G23,K23,L23,N23,P23),ROW(INDIRECT("1:4"))))))+(IF(COUNT(F23,I23,J23,Q23,S23)&lt;4,SUM(F23,I23,J23,Q23,S23),SUM(LARGE((F23,I23,J23,Q23,S23),ROW(INDIRECT("1:4"))))))</f>
        <v>0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70">
        <f t="shared" si="0"/>
        <v>0</v>
      </c>
      <c r="V23" s="70">
        <f t="shared" si="1"/>
        <v>0</v>
      </c>
      <c r="W23" s="70">
        <f t="shared" si="2"/>
        <v>0</v>
      </c>
    </row>
    <row r="24" spans="1:23" s="58" customFormat="1" x14ac:dyDescent="0.2">
      <c r="A24" s="68">
        <v>17</v>
      </c>
      <c r="B24" s="68"/>
      <c r="C24" s="68"/>
      <c r="D24" s="68"/>
      <c r="E24" s="367">
        <f t="array" aca="1" ref="E24" ca="1">(IF(COUNT(H24,M24,O24,R24,T24)&lt;4,SUM(H24,M24,O24,R24,T24),SUM(LARGE((H24,M24,O24,R24,T24),ROW(INDIRECT("1:4"))))))+(IF(COUNT(G24,K24,L24,N24,P24)&lt;4,SUM(G24,K24,L24,N24,P24),SUM(LARGE((G24,K24,L24,N24,P24),ROW(INDIRECT("1:4"))))))+(IF(COUNT(F24,I24,J24,Q24,S24)&lt;4,SUM(F24,I24,J24,Q24,S24),SUM(LARGE((F24,I24,J24,Q24,S24),ROW(INDIRECT("1:4"))))))</f>
        <v>0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>
        <f t="shared" si="0"/>
        <v>0</v>
      </c>
      <c r="V24" s="70">
        <f t="shared" si="1"/>
        <v>0</v>
      </c>
      <c r="W24" s="70">
        <f t="shared" si="2"/>
        <v>0</v>
      </c>
    </row>
    <row r="25" spans="1:23" x14ac:dyDescent="0.2">
      <c r="A25" s="68">
        <v>18</v>
      </c>
      <c r="B25" s="68"/>
      <c r="C25" s="68"/>
      <c r="D25" s="68"/>
      <c r="E25" s="367">
        <f t="array" aca="1" ref="E25" ca="1">(IF(COUNT(H25,M25,O25,R25,T25)&lt;4,SUM(H25,M25,O25,R25,T25),SUM(LARGE((H25,M25,O25,R25,T25),ROW(INDIRECT("1:4"))))))+(IF(COUNT(G25,K25,L25,N25,P25)&lt;4,SUM(G25,K25,L25,N25,P25),SUM(LARGE((G25,K25,L25,N25,P25),ROW(INDIRECT("1:4"))))))+(IF(COUNT(F25,I25,J25,Q25,S25)&lt;4,SUM(F25,I25,J25,Q25,S25),SUM(LARGE((F25,I25,J25,Q25,S25),ROW(INDIRECT("1:4"))))))</f>
        <v>0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>
        <f t="shared" si="0"/>
        <v>0</v>
      </c>
      <c r="V25" s="70">
        <f t="shared" si="1"/>
        <v>0</v>
      </c>
      <c r="W25" s="70">
        <f t="shared" si="2"/>
        <v>0</v>
      </c>
    </row>
    <row r="26" spans="1:23" x14ac:dyDescent="0.2">
      <c r="A26" s="68">
        <v>19</v>
      </c>
      <c r="B26" s="68"/>
      <c r="C26" s="68"/>
      <c r="D26" s="68"/>
      <c r="E26" s="367">
        <f t="array" aca="1" ref="E26" ca="1">(IF(COUNT(H26,M26,O26,R26,T26)&lt;4,SUM(H26,M26,O26,R26,T26),SUM(LARGE((H26,M26,O26,R26,T26),ROW(INDIRECT("1:4"))))))+(IF(COUNT(G26,K26,L26,N26,P26)&lt;4,SUM(G26,K26,L26,N26,P26),SUM(LARGE((G26,K26,L26,N26,P26),ROW(INDIRECT("1:4"))))))+(IF(COUNT(F26,I26,J26,Q26,S26)&lt;4,SUM(F26,I26,J26,Q26,S26),SUM(LARGE((F26,I26,J26,Q26,S26),ROW(INDIRECT("1:4"))))))</f>
        <v>0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>
        <f t="shared" si="0"/>
        <v>0</v>
      </c>
      <c r="V26" s="70">
        <f t="shared" si="1"/>
        <v>0</v>
      </c>
      <c r="W26" s="70">
        <f t="shared" si="2"/>
        <v>0</v>
      </c>
    </row>
    <row r="27" spans="1:23" x14ac:dyDescent="0.2">
      <c r="A27" s="68">
        <v>20</v>
      </c>
      <c r="B27" s="68"/>
      <c r="C27" s="68"/>
      <c r="D27" s="77"/>
      <c r="E27" s="367">
        <f t="array" aca="1" ref="E27" ca="1">(IF(COUNT(H27,M27,O27,R27,T27)&lt;4,SUM(H27,M27,O27,R27,T27),SUM(LARGE((H27,M27,O27,R27,T27),ROW(INDIRECT("1:4"))))))+(IF(COUNT(G27,K27,L27,N27,P27)&lt;4,SUM(G27,K27,L27,N27,P27),SUM(LARGE((G27,K27,L27,N27,P27),ROW(INDIRECT("1:4"))))))+(IF(COUNT(F27,I27,J27,Q27,S27)&lt;4,SUM(F27,I27,J27,Q27,S27),SUM(LARGE((F27,I27,J27,Q27,S27),ROW(INDIRECT("1:4"))))))</f>
        <v>0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>
        <f t="shared" si="0"/>
        <v>0</v>
      </c>
      <c r="V27" s="70">
        <f t="shared" si="1"/>
        <v>0</v>
      </c>
      <c r="W27" s="70">
        <f t="shared" si="2"/>
        <v>0</v>
      </c>
    </row>
    <row r="28" spans="1:23" x14ac:dyDescent="0.2">
      <c r="A28" s="68">
        <v>21</v>
      </c>
      <c r="B28" s="68"/>
      <c r="C28" s="68"/>
      <c r="D28" s="77"/>
      <c r="E28" s="367">
        <f t="array" aca="1" ref="E28" ca="1">(IF(COUNT(H28,M28,O28,R28,T28)&lt;4,SUM(H28,M28,O28,R28,T28),SUM(LARGE((H28,M28,O28,R28,T28),ROW(INDIRECT("1:4"))))))+(IF(COUNT(G28,K28,L28,N28,P28)&lt;4,SUM(G28,K28,L28,N28,P28),SUM(LARGE((G28,K28,L28,N28,P28),ROW(INDIRECT("1:4"))))))+(IF(COUNT(F28,I28,J28,Q28,S28)&lt;4,SUM(F28,I28,J28,Q28,S28),SUM(LARGE((F28,I28,J28,Q28,S28),ROW(INDIRECT("1:4"))))))</f>
        <v>0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>
        <f t="shared" si="0"/>
        <v>0</v>
      </c>
      <c r="V28" s="70">
        <f t="shared" si="1"/>
        <v>0</v>
      </c>
      <c r="W28" s="70">
        <f t="shared" si="2"/>
        <v>0</v>
      </c>
    </row>
    <row r="29" spans="1:23" s="58" customFormat="1" x14ac:dyDescent="0.2">
      <c r="A29" s="68">
        <v>22</v>
      </c>
      <c r="B29" s="68"/>
      <c r="C29" s="68"/>
      <c r="D29" s="68"/>
      <c r="E29" s="367">
        <f t="array" aca="1" ref="E29" ca="1">(IF(COUNT(H29,M29,O29,R29,T29)&lt;4,SUM(H29,M29,O29,R29,T29),SUM(LARGE((H29,M29,O29,R29,T29),ROW(INDIRECT("1:4"))))))+(IF(COUNT(G29,K29,L29,N29,P29)&lt;4,SUM(G29,K29,L29,N29,P29),SUM(LARGE((G29,K29,L29,N29,P29),ROW(INDIRECT("1:4"))))))+(IF(COUNT(F29,I29,J29,Q29,S29)&lt;4,SUM(F29,I29,J29,Q29,S29),SUM(LARGE((F29,I29,J29,Q29,S29),ROW(INDIRECT("1:4"))))))</f>
        <v>0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>
        <f t="shared" si="0"/>
        <v>0</v>
      </c>
      <c r="V29" s="70">
        <f t="shared" si="1"/>
        <v>0</v>
      </c>
      <c r="W29" s="70">
        <f t="shared" si="2"/>
        <v>0</v>
      </c>
    </row>
    <row r="30" spans="1:23" x14ac:dyDescent="0.2">
      <c r="A30" s="68">
        <v>23</v>
      </c>
      <c r="B30" s="68"/>
      <c r="C30" s="68"/>
      <c r="D30" s="68"/>
      <c r="E30" s="367">
        <f t="array" aca="1" ref="E30" ca="1">(IF(COUNT(H30,M30,O30,R30,T30)&lt;4,SUM(H30,M30,O30,R30,T30),SUM(LARGE((H30,M30,O30,R30,T30),ROW(INDIRECT("1:4"))))))+(IF(COUNT(G30,K30,L30,N30,P30)&lt;4,SUM(G30,K30,L30,N30,P30),SUM(LARGE((G30,K30,L30,N30,P30),ROW(INDIRECT("1:4"))))))+(IF(COUNT(F30,I30,J30,Q30,S30)&lt;4,SUM(F30,I30,J30,Q30,S30),SUM(LARGE((F30,I30,J30,Q30,S30),ROW(INDIRECT("1:4"))))))</f>
        <v>0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>
        <f t="shared" si="0"/>
        <v>0</v>
      </c>
      <c r="V30" s="70">
        <f t="shared" si="1"/>
        <v>0</v>
      </c>
      <c r="W30" s="70">
        <f t="shared" si="2"/>
        <v>0</v>
      </c>
    </row>
    <row r="31" spans="1:23" s="58" customFormat="1" x14ac:dyDescent="0.2">
      <c r="A31" s="68">
        <v>24</v>
      </c>
      <c r="B31" s="68"/>
      <c r="C31" s="68"/>
      <c r="D31" s="68"/>
      <c r="E31" s="367">
        <f t="array" aca="1" ref="E31" ca="1">(IF(COUNT(H31,M31,O31,R31,T31)&lt;4,SUM(H31,M31,O31,R31,T31),SUM(LARGE((H31,M31,O31,R31,T31),ROW(INDIRECT("1:4"))))))+(IF(COUNT(G31,K31,L31,N31,P31)&lt;4,SUM(G31,K31,L31,N31,P31),SUM(LARGE((G31,K31,L31,N31,P31),ROW(INDIRECT("1:4"))))))+(IF(COUNT(F31,I31,J31,Q31,S31)&lt;4,SUM(F31,I31,J31,Q31,S31),SUM(LARGE((F31,I31,J31,Q31,S31),ROW(INDIRECT("1:4"))))))</f>
        <v>0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>
        <f t="shared" si="0"/>
        <v>0</v>
      </c>
      <c r="V31" s="70">
        <f t="shared" si="1"/>
        <v>0</v>
      </c>
      <c r="W31" s="70">
        <f t="shared" si="2"/>
        <v>0</v>
      </c>
    </row>
    <row r="32" spans="1:23" s="58" customFormat="1" x14ac:dyDescent="0.2">
      <c r="A32" s="68">
        <v>25</v>
      </c>
      <c r="B32" s="68"/>
      <c r="C32" s="68"/>
      <c r="D32" s="68"/>
      <c r="E32" s="367">
        <f t="array" aca="1" ref="E32" ca="1">(IF(COUNT(H32,M32,O32,R32,T32)&lt;4,SUM(H32,M32,O32,R32,T32),SUM(LARGE((H32,M32,O32,R32,T32),ROW(INDIRECT("1:4"))))))+(IF(COUNT(G32,K32,L32,N32,P32)&lt;4,SUM(G32,K32,L32,N32,P32),SUM(LARGE((G32,K32,L32,N32,P32),ROW(INDIRECT("1:4"))))))+(IF(COUNT(F32,I32,J32,Q32,S32)&lt;4,SUM(F32,I32,J32,Q32,S32),SUM(LARGE((F32,I32,J32,Q32,S32),ROW(INDIRECT("1:4"))))))</f>
        <v>0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70">
        <f t="shared" si="0"/>
        <v>0</v>
      </c>
      <c r="V32" s="70">
        <f t="shared" si="1"/>
        <v>0</v>
      </c>
      <c r="W32" s="70">
        <f t="shared" si="2"/>
        <v>0</v>
      </c>
    </row>
    <row r="33" spans="1:23" x14ac:dyDescent="0.2">
      <c r="A33" s="68">
        <v>26</v>
      </c>
      <c r="B33" s="68"/>
      <c r="C33" s="68"/>
      <c r="D33" s="77"/>
      <c r="E33" s="367">
        <f t="array" aca="1" ref="E33" ca="1">(IF(COUNT(H33,M33,O33,R33,T33)&lt;4,SUM(H33,M33,O33,R33,T33),SUM(LARGE((H33,M33,O33,R33,T33),ROW(INDIRECT("1:4"))))))+(IF(COUNT(G33,K33,L33,N33,P33)&lt;4,SUM(G33,K33,L33,N33,P33),SUM(LARGE((G33,K33,L33,N33,P33),ROW(INDIRECT("1:4"))))))+(IF(COUNT(F33,I33,J33,Q33,S33)&lt;4,SUM(F33,I33,J33,Q33,S33),SUM(LARGE((F33,I33,J33,Q33,S33),ROW(INDIRECT("1:4"))))))</f>
        <v>0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70">
        <f t="shared" si="0"/>
        <v>0</v>
      </c>
      <c r="V33" s="70">
        <f t="shared" si="1"/>
        <v>0</v>
      </c>
      <c r="W33" s="70">
        <f t="shared" si="2"/>
        <v>0</v>
      </c>
    </row>
    <row r="34" spans="1:23" s="58" customFormat="1" x14ac:dyDescent="0.2">
      <c r="A34" s="68">
        <v>27</v>
      </c>
      <c r="B34" s="68"/>
      <c r="C34" s="68"/>
      <c r="D34" s="68"/>
      <c r="E34" s="367">
        <f t="array" aca="1" ref="E34" ca="1">(IF(COUNT(H34,M34,O34,R34,T34)&lt;4,SUM(H34,M34,O34,R34,T34),SUM(LARGE((H34,M34,O34,R34,T34),ROW(INDIRECT("1:4"))))))+(IF(COUNT(G34,K34,L34,N34,P34)&lt;4,SUM(G34,K34,L34,N34,P34),SUM(LARGE((G34,K34,L34,N34,P34),ROW(INDIRECT("1:4"))))))+(IF(COUNT(F34,I34,J34,Q34,S34)&lt;4,SUM(F34,I34,J34,Q34,S34),SUM(LARGE((F34,I34,J34,Q34,S34),ROW(INDIRECT("1:4"))))))</f>
        <v>0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0">
        <f t="shared" si="0"/>
        <v>0</v>
      </c>
      <c r="V34" s="70">
        <f t="shared" si="1"/>
        <v>0</v>
      </c>
      <c r="W34" s="70">
        <f t="shared" si="2"/>
        <v>0</v>
      </c>
    </row>
    <row r="35" spans="1:23" x14ac:dyDescent="0.2">
      <c r="A35" s="68">
        <v>28</v>
      </c>
      <c r="B35" s="68"/>
      <c r="C35" s="68"/>
      <c r="D35" s="68"/>
      <c r="E35" s="367">
        <f t="array" aca="1" ref="E35" ca="1">(IF(COUNT(H35,M35,O35,R35,T35)&lt;4,SUM(H35,M35,O35,R35,T35),SUM(LARGE((H35,M35,O35,R35,T35),ROW(INDIRECT("1:4"))))))+(IF(COUNT(G35,K35,L35,N35,P35)&lt;4,SUM(G35,K35,L35,N35,P35),SUM(LARGE((G35,K35,L35,N35,P35),ROW(INDIRECT("1:4"))))))+(IF(COUNT(F35,I35,J35,Q35,S35)&lt;4,SUM(F35,I35,J35,Q35,S35),SUM(LARGE((F35,I35,J35,Q35,S35),ROW(INDIRECT("1:4"))))))</f>
        <v>0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0">
        <f t="shared" si="0"/>
        <v>0</v>
      </c>
      <c r="V35" s="70">
        <f t="shared" si="1"/>
        <v>0</v>
      </c>
      <c r="W35" s="70">
        <f t="shared" si="2"/>
        <v>0</v>
      </c>
    </row>
    <row r="36" spans="1:23" x14ac:dyDescent="0.2">
      <c r="A36" s="68">
        <v>29</v>
      </c>
      <c r="B36" s="68"/>
      <c r="C36" s="68"/>
      <c r="D36" s="77"/>
      <c r="E36" s="367">
        <f t="array" aca="1" ref="E36" ca="1">(IF(COUNT(H36,M36,O36,R36,T36)&lt;4,SUM(H36,M36,O36,R36,T36),SUM(LARGE((H36,M36,O36,R36,T36),ROW(INDIRECT("1:4"))))))+(IF(COUNT(G36,K36,L36,N36,P36)&lt;4,SUM(G36,K36,L36,N36,P36),SUM(LARGE((G36,K36,L36,N36,P36),ROW(INDIRECT("1:4"))))))+(IF(COUNT(F36,I36,J36,Q36,S36)&lt;4,SUM(F36,I36,J36,Q36,S36),SUM(LARGE((F36,I36,J36,Q36,S36),ROW(INDIRECT("1:4"))))))</f>
        <v>0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70">
        <f t="shared" si="0"/>
        <v>0</v>
      </c>
      <c r="V36" s="70">
        <f t="shared" si="1"/>
        <v>0</v>
      </c>
      <c r="W36" s="70">
        <f t="shared" si="2"/>
        <v>0</v>
      </c>
    </row>
    <row r="37" spans="1:23" x14ac:dyDescent="0.2">
      <c r="A37" s="68">
        <v>30</v>
      </c>
      <c r="B37" s="68"/>
      <c r="C37" s="68"/>
      <c r="D37" s="68"/>
      <c r="E37" s="367">
        <f t="array" aca="1" ref="E37" ca="1">(IF(COUNT(H37,M37,O37,R37,T37)&lt;4,SUM(H37,M37,O37,R37,T37),SUM(LARGE((H37,M37,O37,R37,T37),ROW(INDIRECT("1:4"))))))+(IF(COUNT(G37,K37,L37,N37,P37)&lt;4,SUM(G37,K37,L37,N37,P37),SUM(LARGE((G37,K37,L37,N37,P37),ROW(INDIRECT("1:4"))))))+(IF(COUNT(F37,I37,J37,Q37,S37)&lt;4,SUM(F37,I37,J37,Q37,S37),SUM(LARGE((F37,I37,J37,Q37,S37),ROW(INDIRECT("1:4"))))))</f>
        <v>0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0">
        <f t="shared" si="0"/>
        <v>0</v>
      </c>
      <c r="V37" s="70">
        <f t="shared" si="1"/>
        <v>0</v>
      </c>
      <c r="W37" s="70">
        <f t="shared" si="2"/>
        <v>0</v>
      </c>
    </row>
    <row r="38" spans="1:23" x14ac:dyDescent="0.2">
      <c r="A38" s="68">
        <v>31</v>
      </c>
      <c r="B38" s="68"/>
      <c r="C38" s="68"/>
      <c r="D38" s="77"/>
      <c r="E38" s="367">
        <f t="array" aca="1" ref="E38" ca="1">(IF(COUNT(H38,M38,O38,R38,T38)&lt;4,SUM(H38,M38,O38,R38,T38),SUM(LARGE((H38,M38,O38,R38,T38),ROW(INDIRECT("1:4"))))))+(IF(COUNT(G38,K38,L38,N38,P38)&lt;4,SUM(G38,K38,L38,N38,P38),SUM(LARGE((G38,K38,L38,N38,P38),ROW(INDIRECT("1:4"))))))+(IF(COUNT(F38,I38,J38,Q38,S38)&lt;4,SUM(F38,I38,J38,Q38,S38),SUM(LARGE((F38,I38,J38,Q38,S38),ROW(INDIRECT("1:4"))))))</f>
        <v>0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0">
        <f t="shared" si="0"/>
        <v>0</v>
      </c>
      <c r="V38" s="70">
        <f t="shared" si="1"/>
        <v>0</v>
      </c>
      <c r="W38" s="70">
        <f t="shared" si="2"/>
        <v>0</v>
      </c>
    </row>
    <row r="39" spans="1:23" x14ac:dyDescent="0.2">
      <c r="A39" s="68">
        <v>32</v>
      </c>
      <c r="B39" s="68"/>
      <c r="C39" s="68"/>
      <c r="D39" s="68"/>
      <c r="E39" s="367">
        <f t="array" aca="1" ref="E39" ca="1">(IF(COUNT(H39,M39,O39,R39,T39)&lt;4,SUM(H39,M39,O39,R39,T39),SUM(LARGE((H39,M39,O39,R39,T39),ROW(INDIRECT("1:4"))))))+(IF(COUNT(G39,K39,L39,N39,P39)&lt;4,SUM(G39,K39,L39,N39,P39),SUM(LARGE((G39,K39,L39,N39,P39),ROW(INDIRECT("1:4"))))))+(IF(COUNT(F39,I39,J39,Q39,S39)&lt;4,SUM(F39,I39,J39,Q39,S39),SUM(LARGE((F39,I39,J39,Q39,S39),ROW(INDIRECT("1:4"))))))</f>
        <v>0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70">
        <f t="shared" si="0"/>
        <v>0</v>
      </c>
      <c r="V39" s="70">
        <f t="shared" si="1"/>
        <v>0</v>
      </c>
      <c r="W39" s="70">
        <f t="shared" si="2"/>
        <v>0</v>
      </c>
    </row>
    <row r="40" spans="1:23" x14ac:dyDescent="0.2">
      <c r="A40" s="68">
        <v>33</v>
      </c>
      <c r="B40" s="68"/>
      <c r="C40" s="68"/>
      <c r="D40" s="68"/>
      <c r="E40" s="367">
        <f t="array" aca="1" ref="E40" ca="1">(IF(COUNT(H40,M40,O40,R40,T40)&lt;4,SUM(H40,M40,O40,R40,T40),SUM(LARGE((H40,M40,O40,R40,T40),ROW(INDIRECT("1:4"))))))+(IF(COUNT(G40,K40,L40,N40,P40)&lt;4,SUM(G40,K40,L40,N40,P40),SUM(LARGE((G40,K40,L40,N40,P40),ROW(INDIRECT("1:4"))))))+(IF(COUNT(F40,I40,J40,Q40,S40)&lt;4,SUM(F40,I40,J40,Q40,S40),SUM(LARGE((F40,I40,J40,Q40,S40),ROW(INDIRECT("1:4"))))))</f>
        <v>0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70">
        <f t="shared" si="0"/>
        <v>0</v>
      </c>
      <c r="V40" s="70">
        <f t="shared" si="1"/>
        <v>0</v>
      </c>
      <c r="W40" s="70">
        <f t="shared" si="2"/>
        <v>0</v>
      </c>
    </row>
    <row r="41" spans="1:23" x14ac:dyDescent="0.2">
      <c r="A41" s="68">
        <v>34</v>
      </c>
      <c r="B41" s="68"/>
      <c r="C41" s="68"/>
      <c r="D41" s="68"/>
      <c r="E41" s="367">
        <f t="array" aca="1" ref="E41" ca="1">(IF(COUNT(H41,M41,O41,R41,T41)&lt;4,SUM(H41,M41,O41,R41,T41),SUM(LARGE((H41,M41,O41,R41,T41),ROW(INDIRECT("1:4"))))))+(IF(COUNT(G41,K41,L41,N41,P41)&lt;4,SUM(G41,K41,L41,N41,P41),SUM(LARGE((G41,K41,L41,N41,P41),ROW(INDIRECT("1:4"))))))+(IF(COUNT(F41,I41,J41,Q41,S41)&lt;4,SUM(F41,I41,J41,Q41,S41),SUM(LARGE((F41,I41,J41,Q41,S41),ROW(INDIRECT("1:4"))))))</f>
        <v>0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70">
        <f t="shared" si="0"/>
        <v>0</v>
      </c>
      <c r="V41" s="70">
        <f t="shared" si="1"/>
        <v>0</v>
      </c>
      <c r="W41" s="70">
        <f t="shared" si="2"/>
        <v>0</v>
      </c>
    </row>
    <row r="42" spans="1:23" x14ac:dyDescent="0.2">
      <c r="A42" s="68">
        <v>35</v>
      </c>
      <c r="B42" s="68"/>
      <c r="C42" s="68"/>
      <c r="D42" s="68"/>
      <c r="E42" s="367">
        <f t="array" aca="1" ref="E42" ca="1">(IF(COUNT(H42,M42,O42,R42,T42)&lt;4,SUM(H42,M42,O42,R42,T42),SUM(LARGE((H42,M42,O42,R42,T42),ROW(INDIRECT("1:4"))))))+(IF(COUNT(G42,K42,L42,N42,P42)&lt;4,SUM(G42,K42,L42,N42,P42),SUM(LARGE((G42,K42,L42,N42,P42),ROW(INDIRECT("1:4"))))))+(IF(COUNT(F42,I42,J42,Q42,S42)&lt;4,SUM(F42,I42,J42,Q42,S42),SUM(LARGE((F42,I42,J42,Q42,S42),ROW(INDIRECT("1:4"))))))</f>
        <v>0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70">
        <f t="shared" si="0"/>
        <v>0</v>
      </c>
      <c r="V42" s="70">
        <f t="shared" si="1"/>
        <v>0</v>
      </c>
      <c r="W42" s="70">
        <f t="shared" si="2"/>
        <v>0</v>
      </c>
    </row>
    <row r="43" spans="1:23" x14ac:dyDescent="0.2">
      <c r="A43" s="68">
        <v>36</v>
      </c>
      <c r="B43" s="68"/>
      <c r="C43" s="68"/>
      <c r="D43" s="77"/>
      <c r="E43" s="367">
        <f t="array" aca="1" ref="E43" ca="1">(IF(COUNT(H43,M43,O43,R43,T43)&lt;4,SUM(H43,M43,O43,R43,T43),SUM(LARGE((H43,M43,O43,R43,T43),ROW(INDIRECT("1:4"))))))+(IF(COUNT(G43,K43,L43,N43,P43)&lt;4,SUM(G43,K43,L43,N43,P43),SUM(LARGE((G43,K43,L43,N43,P43),ROW(INDIRECT("1:4"))))))+(IF(COUNT(F43,I43,J43,Q43,S43)&lt;4,SUM(F43,I43,J43,Q43,S43),SUM(LARGE((F43,I43,J43,Q43,S43),ROW(INDIRECT("1:4"))))))</f>
        <v>0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70">
        <f t="shared" si="0"/>
        <v>0</v>
      </c>
      <c r="V43" s="70">
        <f t="shared" si="1"/>
        <v>0</v>
      </c>
      <c r="W43" s="70">
        <f t="shared" si="2"/>
        <v>0</v>
      </c>
    </row>
    <row r="44" spans="1:23" x14ac:dyDescent="0.2">
      <c r="A44" s="68">
        <v>37</v>
      </c>
      <c r="B44" s="68"/>
      <c r="C44" s="68"/>
      <c r="D44" s="68"/>
      <c r="E44" s="367">
        <f t="array" aca="1" ref="E44" ca="1">(IF(COUNT(H44,M44,O44,R44,T44)&lt;4,SUM(H44,M44,O44,R44,T44),SUM(LARGE((H44,M44,O44,R44,T44),ROW(INDIRECT("1:4"))))))+(IF(COUNT(G44,K44,L44,N44,P44)&lt;4,SUM(G44,K44,L44,N44,P44),SUM(LARGE((G44,K44,L44,N44,P44),ROW(INDIRECT("1:4"))))))+(IF(COUNT(F44,I44,J44,Q44,S44)&lt;4,SUM(F44,I44,J44,Q44,S44),SUM(LARGE((F44,I44,J44,Q44,S44),ROW(INDIRECT("1:4"))))))</f>
        <v>0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70">
        <f t="shared" si="0"/>
        <v>0</v>
      </c>
      <c r="V44" s="70">
        <f t="shared" si="1"/>
        <v>0</v>
      </c>
      <c r="W44" s="70">
        <f t="shared" si="2"/>
        <v>0</v>
      </c>
    </row>
    <row r="45" spans="1:23" x14ac:dyDescent="0.2">
      <c r="A45" s="68">
        <v>38</v>
      </c>
      <c r="B45" s="68"/>
      <c r="C45" s="68"/>
      <c r="D45" s="68"/>
      <c r="E45" s="367">
        <f t="array" aca="1" ref="E45" ca="1">(IF(COUNT(H45,M45,O45,R45,T45)&lt;4,SUM(H45,M45,O45,R45,T45),SUM(LARGE((H45,M45,O45,R45,T45),ROW(INDIRECT("1:4"))))))+(IF(COUNT(G45,K45,L45,N45,P45)&lt;4,SUM(G45,K45,L45,N45,P45),SUM(LARGE((G45,K45,L45,N45,P45),ROW(INDIRECT("1:4"))))))+(IF(COUNT(F45,I45,J45,Q45,S45)&lt;4,SUM(F45,I45,J45,Q45,S45),SUM(LARGE((F45,I45,J45,Q45,S45),ROW(INDIRECT("1:4"))))))</f>
        <v>0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0">
        <f t="shared" si="0"/>
        <v>0</v>
      </c>
      <c r="V45" s="70">
        <f t="shared" si="1"/>
        <v>0</v>
      </c>
      <c r="W45" s="70">
        <f t="shared" si="2"/>
        <v>0</v>
      </c>
    </row>
    <row r="46" spans="1:23" x14ac:dyDescent="0.2">
      <c r="A46" s="68">
        <v>39</v>
      </c>
      <c r="B46" s="68"/>
      <c r="C46" s="68"/>
      <c r="D46" s="68"/>
      <c r="E46" s="367">
        <f t="array" aca="1" ref="E46" ca="1">(IF(COUNT(H46,M46,O46,R46,T46)&lt;4,SUM(H46,M46,O46,R46,T46),SUM(LARGE((H46,M46,O46,R46,T46),ROW(INDIRECT("1:4"))))))+(IF(COUNT(G46,K46,L46,N46,P46)&lt;4,SUM(G46,K46,L46,N46,P46),SUM(LARGE((G46,K46,L46,N46,P46),ROW(INDIRECT("1:4"))))))+(IF(COUNT(F46,I46,J46,Q46,S46)&lt;4,SUM(F46,I46,J46,Q46,S46),SUM(LARGE((F46,I46,J46,Q46,S46),ROW(INDIRECT("1:4"))))))</f>
        <v>0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8"/>
      <c r="S46" s="68"/>
      <c r="T46" s="68"/>
      <c r="U46" s="70">
        <f t="shared" si="0"/>
        <v>0</v>
      </c>
      <c r="V46" s="70">
        <f t="shared" si="1"/>
        <v>0</v>
      </c>
      <c r="W46" s="70">
        <f t="shared" si="2"/>
        <v>0</v>
      </c>
    </row>
    <row r="47" spans="1:23" x14ac:dyDescent="0.2">
      <c r="A47" s="68">
        <v>40</v>
      </c>
      <c r="B47" s="68"/>
      <c r="C47" s="68"/>
      <c r="D47" s="68"/>
      <c r="E47" s="367">
        <f t="array" aca="1" ref="E47" ca="1">(IF(COUNT(H47,M47,O47,R47,T47)&lt;4,SUM(H47,M47,O47,R47,T47),SUM(LARGE((H47,M47,O47,R47,T47),ROW(INDIRECT("1:4"))))))+(IF(COUNT(G47,K47,L47,N47,P47)&lt;4,SUM(G47,K47,L47,N47,P47),SUM(LARGE((G47,K47,L47,N47,P47),ROW(INDIRECT("1:4"))))))+(IF(COUNT(F47,I47,J47,Q47,S47)&lt;4,SUM(F47,I47,J47,Q47,S47),SUM(LARGE((F47,I47,J47,Q47,S47),ROW(INDIRECT("1:4"))))))</f>
        <v>0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70">
        <f t="shared" si="0"/>
        <v>0</v>
      </c>
      <c r="V47" s="70">
        <f t="shared" si="1"/>
        <v>0</v>
      </c>
      <c r="W47" s="70">
        <f t="shared" si="2"/>
        <v>0</v>
      </c>
    </row>
    <row r="48" spans="1:23" x14ac:dyDescent="0.2">
      <c r="A48" s="68">
        <v>41</v>
      </c>
      <c r="B48" s="68"/>
      <c r="C48" s="68"/>
      <c r="D48" s="68"/>
      <c r="E48" s="367">
        <f t="array" aca="1" ref="E48" ca="1">(IF(COUNT(H48,M48,O48,R48,T48)&lt;4,SUM(H48,M48,O48,R48,T48),SUM(LARGE((H48,M48,O48,R48,T48),ROW(INDIRECT("1:4"))))))+(IF(COUNT(G48,K48,L48,N48,P48)&lt;4,SUM(G48,K48,L48,N48,P48),SUM(LARGE((G48,K48,L48,N48,P48),ROW(INDIRECT("1:4"))))))+(IF(COUNT(F48,I48,J48,Q48,S48)&lt;4,SUM(F48,I48,J48,Q48,S48),SUM(LARGE((F48,I48,J48,Q48,S48),ROW(INDIRECT("1:4"))))))</f>
        <v>0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70">
        <f t="shared" si="0"/>
        <v>0</v>
      </c>
      <c r="V48" s="70">
        <f t="shared" si="1"/>
        <v>0</v>
      </c>
      <c r="W48" s="70">
        <f t="shared" si="2"/>
        <v>0</v>
      </c>
    </row>
    <row r="49" spans="1:23" x14ac:dyDescent="0.2">
      <c r="A49" s="68">
        <v>42</v>
      </c>
      <c r="B49" s="68"/>
      <c r="C49" s="68"/>
      <c r="D49" s="77"/>
      <c r="E49" s="367">
        <f t="array" aca="1" ref="E49" ca="1">(IF(COUNT(H49,M49,O49,R49,T49)&lt;4,SUM(H49,M49,O49,R49,T49),SUM(LARGE((H49,M49,O49,R49,T49),ROW(INDIRECT("1:4"))))))+(IF(COUNT(G49,K49,L49,N49,P49)&lt;4,SUM(G49,K49,L49,N49,P49),SUM(LARGE((G49,K49,L49,N49,P49),ROW(INDIRECT("1:4"))))))+(IF(COUNT(F49,I49,J49,Q49,S49)&lt;4,SUM(F49,I49,J49,Q49,S49),SUM(LARGE((F49,I49,J49,Q49,S49),ROW(INDIRECT("1:4"))))))</f>
        <v>0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70">
        <f t="shared" si="0"/>
        <v>0</v>
      </c>
      <c r="V49" s="70">
        <f t="shared" si="1"/>
        <v>0</v>
      </c>
      <c r="W49" s="70">
        <f t="shared" si="2"/>
        <v>0</v>
      </c>
    </row>
    <row r="50" spans="1:23" x14ac:dyDescent="0.2">
      <c r="A50" s="68">
        <v>43</v>
      </c>
      <c r="B50" s="68"/>
      <c r="C50" s="68"/>
      <c r="D50" s="368"/>
      <c r="E50" s="367">
        <f t="array" aca="1" ref="E50" ca="1">(IF(COUNT(H50,M50,O50,R50,T50)&lt;4,SUM(H50,M50,O50,R50,T50),SUM(LARGE((H50,M50,O50,R50,T50),ROW(INDIRECT("1:4"))))))+(IF(COUNT(G50,K50,L50,N50,P50)&lt;4,SUM(G50,K50,L50,N50,P50),SUM(LARGE((G50,K50,L50,N50,P50),ROW(INDIRECT("1:4"))))))+(IF(COUNT(F50,I50,J50,Q50,S50)&lt;4,SUM(F50,I50,J50,Q50,S50),SUM(LARGE((F50,I50,J50,Q50,S50),ROW(INDIRECT("1:4"))))))</f>
        <v>0</v>
      </c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70">
        <f t="shared" si="0"/>
        <v>0</v>
      </c>
      <c r="V50" s="70">
        <f t="shared" si="1"/>
        <v>0</v>
      </c>
      <c r="W50" s="70">
        <f t="shared" si="2"/>
        <v>0</v>
      </c>
    </row>
    <row r="51" spans="1:23" x14ac:dyDescent="0.2">
      <c r="A51" s="68">
        <v>44</v>
      </c>
      <c r="B51" s="68"/>
      <c r="C51" s="68"/>
      <c r="D51" s="68"/>
      <c r="E51" s="367">
        <f t="array" aca="1" ref="E51" ca="1">(IF(COUNT(H51,M51,O51,R51,T51)&lt;4,SUM(H51,M51,O51,R51,T51),SUM(LARGE((H51,M51,O51,R51,T51),ROW(INDIRECT("1:4"))))))+(IF(COUNT(G51,K51,L51,N51,P51)&lt;4,SUM(G51,K51,L51,N51,P51),SUM(LARGE((G51,K51,L51,N51,P51),ROW(INDIRECT("1:4"))))))+(IF(COUNT(F51,I51,J51,Q51,S51)&lt;4,SUM(F51,I51,J51,Q51,S51),SUM(LARGE((F51,I51,J51,Q51,S51),ROW(INDIRECT("1:4"))))))</f>
        <v>0</v>
      </c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8"/>
      <c r="S51" s="68"/>
      <c r="T51" s="68"/>
      <c r="U51" s="70">
        <f t="shared" si="0"/>
        <v>0</v>
      </c>
      <c r="V51" s="70">
        <f t="shared" si="1"/>
        <v>0</v>
      </c>
      <c r="W51" s="70">
        <f t="shared" si="2"/>
        <v>0</v>
      </c>
    </row>
    <row r="52" spans="1:23" x14ac:dyDescent="0.2">
      <c r="A52" s="68">
        <v>45</v>
      </c>
      <c r="B52" s="68"/>
      <c r="C52" s="68"/>
      <c r="D52" s="68"/>
      <c r="E52" s="367">
        <f t="array" aca="1" ref="E52" ca="1">(IF(COUNT(H52,M52,O52,R52,T52)&lt;4,SUM(H52,M52,O52,R52,T52),SUM(LARGE((H52,M52,O52,R52,T52),ROW(INDIRECT("1:4"))))))+(IF(COUNT(G52,K52,L52,N52,P52)&lt;4,SUM(G52,K52,L52,N52,P52),SUM(LARGE((G52,K52,L52,N52,P52),ROW(INDIRECT("1:4"))))))+(IF(COUNT(F52,I52,J52,Q52,S52)&lt;4,SUM(F52,I52,J52,Q52,S52),SUM(LARGE((F52,I52,J52,Q52,S52),ROW(INDIRECT("1:4"))))))</f>
        <v>0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8"/>
      <c r="S52" s="68"/>
      <c r="T52" s="68"/>
      <c r="U52" s="70">
        <f t="shared" si="0"/>
        <v>0</v>
      </c>
      <c r="V52" s="70">
        <f t="shared" si="1"/>
        <v>0</v>
      </c>
      <c r="W52" s="70">
        <f t="shared" si="2"/>
        <v>0</v>
      </c>
    </row>
    <row r="53" spans="1:23" x14ac:dyDescent="0.2">
      <c r="A53" s="68">
        <v>46</v>
      </c>
      <c r="B53" s="68"/>
      <c r="C53" s="68"/>
      <c r="D53" s="68"/>
      <c r="E53" s="367">
        <f t="array" aca="1" ref="E53" ca="1">(IF(COUNT(H53,M53,O53,R53,T53)&lt;4,SUM(H53,M53,O53,R53,T53),SUM(LARGE((H53,M53,O53,R53,T53),ROW(INDIRECT("1:4"))))))+(IF(COUNT(G53,K53,L53,N53,P53)&lt;4,SUM(G53,K53,L53,N53,P53),SUM(LARGE((G53,K53,L53,N53,P53),ROW(INDIRECT("1:4"))))))+(IF(COUNT(F53,I53,J53,Q53,S53)&lt;4,SUM(F53,I53,J53,Q53,S53),SUM(LARGE((F53,I53,J53,Q53,S53),ROW(INDIRECT("1:4"))))))</f>
        <v>0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70">
        <f t="shared" si="0"/>
        <v>0</v>
      </c>
      <c r="V53" s="70">
        <f t="shared" si="1"/>
        <v>0</v>
      </c>
      <c r="W53" s="70">
        <f t="shared" si="2"/>
        <v>0</v>
      </c>
    </row>
    <row r="54" spans="1:23" x14ac:dyDescent="0.2">
      <c r="A54" s="68">
        <v>47</v>
      </c>
      <c r="B54" s="68"/>
      <c r="C54" s="68"/>
      <c r="D54" s="68"/>
      <c r="E54" s="367">
        <f t="array" aca="1" ref="E54" ca="1">(IF(COUNT(H54,M54,O54,R54,T54)&lt;4,SUM(H54,M54,O54,R54,T54),SUM(LARGE((H54,M54,O54,R54,T54),ROW(INDIRECT("1:4"))))))+(IF(COUNT(G54,K54,L54,N54,P54)&lt;4,SUM(G54,K54,L54,N54,P54),SUM(LARGE((G54,K54,L54,N54,P54),ROW(INDIRECT("1:4"))))))+(IF(COUNT(F54,I54,J54,Q54,S54)&lt;4,SUM(F54,I54,J54,Q54,S54),SUM(LARGE((F54,I54,J54,Q54,S54),ROW(INDIRECT("1:4"))))))</f>
        <v>0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8"/>
      <c r="S54" s="68"/>
      <c r="T54" s="68"/>
      <c r="U54" s="70">
        <f t="shared" si="0"/>
        <v>0</v>
      </c>
      <c r="V54" s="70">
        <f t="shared" si="1"/>
        <v>0</v>
      </c>
      <c r="W54" s="70">
        <f t="shared" si="2"/>
        <v>0</v>
      </c>
    </row>
    <row r="55" spans="1:23" x14ac:dyDescent="0.2">
      <c r="A55" s="68">
        <v>48</v>
      </c>
      <c r="B55" s="68"/>
      <c r="C55" s="68"/>
      <c r="D55" s="68"/>
      <c r="E55" s="367">
        <f t="array" aca="1" ref="E55" ca="1">(IF(COUNT(H55,M55,O55,R55,T55)&lt;4,SUM(H55,M55,O55,R55,T55),SUM(LARGE((H55,M55,O55,R55,T55),ROW(INDIRECT("1:4"))))))+(IF(COUNT(G55,K55,L55,N55,P55)&lt;4,SUM(G55,K55,L55,N55,P55),SUM(LARGE((G55,K55,L55,N55,P55),ROW(INDIRECT("1:4"))))))+(IF(COUNT(F55,I55,J55,Q55,S55)&lt;4,SUM(F55,I55,J55,Q55,S55),SUM(LARGE((F55,I55,J55,Q55,S55),ROW(INDIRECT("1:4"))))))</f>
        <v>0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70">
        <f t="shared" si="0"/>
        <v>0</v>
      </c>
      <c r="V55" s="70">
        <f t="shared" si="1"/>
        <v>0</v>
      </c>
      <c r="W55" s="70">
        <f t="shared" si="2"/>
        <v>0</v>
      </c>
    </row>
    <row r="56" spans="1:23" x14ac:dyDescent="0.2">
      <c r="A56" s="68">
        <v>49</v>
      </c>
      <c r="B56" s="68"/>
      <c r="C56" s="68"/>
      <c r="D56" s="68"/>
      <c r="E56" s="367">
        <f t="array" aca="1" ref="E56" ca="1">(IF(COUNT(H56,M56,O56,R56,T56)&lt;4,SUM(H56,M56,O56,R56,T56),SUM(LARGE((H56,M56,O56,R56,T56),ROW(INDIRECT("1:4"))))))+(IF(COUNT(G56,K56,L56,N56,P56)&lt;4,SUM(G56,K56,L56,N56,P56),SUM(LARGE((G56,K56,L56,N56,P56),ROW(INDIRECT("1:4"))))))+(IF(COUNT(F56,I56,J56,Q56,S56)&lt;4,SUM(F56,I56,J56,Q56,S56),SUM(LARGE((F56,I56,J56,Q56,S56),ROW(INDIRECT("1:4"))))))</f>
        <v>0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8"/>
      <c r="S56" s="68"/>
      <c r="T56" s="68"/>
      <c r="U56" s="70">
        <f t="shared" si="0"/>
        <v>0</v>
      </c>
      <c r="V56" s="70">
        <f t="shared" si="1"/>
        <v>0</v>
      </c>
      <c r="W56" s="70">
        <f t="shared" si="2"/>
        <v>0</v>
      </c>
    </row>
    <row r="57" spans="1:23" x14ac:dyDescent="0.2">
      <c r="A57" s="68">
        <v>50</v>
      </c>
      <c r="B57" s="68"/>
      <c r="C57" s="68"/>
      <c r="D57" s="68"/>
      <c r="E57" s="367">
        <f t="array" aca="1" ref="E57" ca="1">(IF(COUNT(H57,M57,O57,R57,T57)&lt;4,SUM(H57,M57,O57,R57,T57),SUM(LARGE((H57,M57,O57,R57,T57),ROW(INDIRECT("1:4"))))))+(IF(COUNT(G57,K57,L57,N57,P57)&lt;4,SUM(G57,K57,L57,N57,P57),SUM(LARGE((G57,K57,L57,N57,P57),ROW(INDIRECT("1:4"))))))+(IF(COUNT(F57,I57,J57,Q57,S57)&lt;4,SUM(F57,I57,J57,Q57,S57),SUM(LARGE((F57,I57,J57,Q57,S57),ROW(INDIRECT("1:4"))))))</f>
        <v>0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70">
        <f t="shared" si="0"/>
        <v>0</v>
      </c>
      <c r="V57" s="70">
        <f t="shared" si="1"/>
        <v>0</v>
      </c>
      <c r="W57" s="70">
        <f t="shared" si="2"/>
        <v>0</v>
      </c>
    </row>
    <row r="58" spans="1:23" x14ac:dyDescent="0.2">
      <c r="A58" s="68">
        <v>51</v>
      </c>
      <c r="B58" s="68"/>
      <c r="C58" s="68"/>
      <c r="D58" s="68"/>
      <c r="E58" s="367">
        <f t="array" aca="1" ref="E58" ca="1">(IF(COUNT(H58,M58,O58,R58,T58)&lt;4,SUM(H58,M58,O58,R58,T58),SUM(LARGE((H58,M58,O58,R58,T58),ROW(INDIRECT("1:4"))))))+(IF(COUNT(G58,K58,L58,N58,P58)&lt;4,SUM(G58,K58,L58,N58,P58),SUM(LARGE((G58,K58,L58,N58,P58),ROW(INDIRECT("1:4"))))))+(IF(COUNT(F58,I58,J58,Q58,S58)&lt;4,SUM(F58,I58,J58,Q58,S58),SUM(LARGE((F58,I58,J58,Q58,S58),ROW(INDIRECT("1:4"))))))</f>
        <v>0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70">
        <f t="shared" si="0"/>
        <v>0</v>
      </c>
      <c r="V58" s="70">
        <f t="shared" si="1"/>
        <v>0</v>
      </c>
      <c r="W58" s="70">
        <f t="shared" si="2"/>
        <v>0</v>
      </c>
    </row>
    <row r="59" spans="1:23" x14ac:dyDescent="0.2">
      <c r="A59" s="68">
        <v>52</v>
      </c>
      <c r="B59" s="68"/>
      <c r="C59" s="68"/>
      <c r="D59" s="68"/>
      <c r="E59" s="367">
        <f t="array" aca="1" ref="E59" ca="1">(IF(COUNT(H59,M59,O59,R59,T59)&lt;4,SUM(H59,M59,O59,R59,T59),SUM(LARGE((H59,M59,O59,R59,T59),ROW(INDIRECT("1:4"))))))+(IF(COUNT(G59,K59,L59,N59,P59)&lt;4,SUM(G59,K59,L59,N59,P59),SUM(LARGE((G59,K59,L59,N59,P59),ROW(INDIRECT("1:4"))))))+(IF(COUNT(F59,I59,J59,Q59,S59)&lt;4,SUM(F59,I59,J59,Q59,S59),SUM(LARGE((F59,I59,J59,Q59,S59),ROW(INDIRECT("1:4"))))))</f>
        <v>0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70">
        <f t="shared" si="0"/>
        <v>0</v>
      </c>
      <c r="V59" s="70">
        <f t="shared" si="1"/>
        <v>0</v>
      </c>
      <c r="W59" s="70">
        <f t="shared" si="2"/>
        <v>0</v>
      </c>
    </row>
    <row r="60" spans="1:23" x14ac:dyDescent="0.2">
      <c r="A60" s="68">
        <v>53</v>
      </c>
      <c r="B60" s="68"/>
      <c r="C60" s="68"/>
      <c r="D60" s="68"/>
      <c r="E60" s="367">
        <f t="array" aca="1" ref="E60" ca="1">(IF(COUNT(H60,M60,O60,R60,T60)&lt;4,SUM(H60,M60,O60,R60,T60),SUM(LARGE((H60,M60,O60,R60,T60),ROW(INDIRECT("1:4"))))))+(IF(COUNT(G60,K60,L60,N60,P60)&lt;4,SUM(G60,K60,L60,N60,P60),SUM(LARGE((G60,K60,L60,N60,P60),ROW(INDIRECT("1:4"))))))+(IF(COUNT(F60,I60,J60,Q60,S60)&lt;4,SUM(F60,I60,J60,Q60,S60),SUM(LARGE((F60,I60,J60,Q60,S60),ROW(INDIRECT("1:4"))))))</f>
        <v>0</v>
      </c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8"/>
      <c r="S60" s="68"/>
      <c r="T60" s="68"/>
      <c r="U60" s="70">
        <f t="shared" si="0"/>
        <v>0</v>
      </c>
      <c r="V60" s="70">
        <f t="shared" si="1"/>
        <v>0</v>
      </c>
      <c r="W60" s="70">
        <f t="shared" si="2"/>
        <v>0</v>
      </c>
    </row>
    <row r="61" spans="1:23" x14ac:dyDescent="0.2">
      <c r="A61" s="68">
        <v>54</v>
      </c>
      <c r="B61" s="68"/>
      <c r="C61" s="68"/>
      <c r="D61" s="68"/>
      <c r="E61" s="367">
        <f t="array" aca="1" ref="E61" ca="1">(IF(COUNT(H61,M61,O61,R61,T61)&lt;4,SUM(H61,M61,O61,R61,T61),SUM(LARGE((H61,M61,O61,R61,T61),ROW(INDIRECT("1:4"))))))+(IF(COUNT(G61,K61,L61,N61,P61)&lt;4,SUM(G61,K61,L61,N61,P61),SUM(LARGE((G61,K61,L61,N61,P61),ROW(INDIRECT("1:4"))))))+(IF(COUNT(F61,I61,J61,Q61,S61)&lt;4,SUM(F61,I61,J61,Q61,S61),SUM(LARGE((F61,I61,J61,Q61,S61),ROW(INDIRECT("1:4"))))))</f>
        <v>0</v>
      </c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70">
        <f t="shared" si="0"/>
        <v>0</v>
      </c>
      <c r="V61" s="70">
        <f t="shared" si="1"/>
        <v>0</v>
      </c>
      <c r="W61" s="70">
        <f t="shared" si="2"/>
        <v>0</v>
      </c>
    </row>
    <row r="62" spans="1:23" x14ac:dyDescent="0.2">
      <c r="A62" s="68">
        <v>55</v>
      </c>
      <c r="B62" s="68"/>
      <c r="C62" s="68"/>
      <c r="D62" s="77"/>
      <c r="E62" s="367">
        <f t="array" aca="1" ref="E62" ca="1">(IF(COUNT(H62,M62,O62,R62,T62)&lt;4,SUM(H62,M62,O62,R62,T62),SUM(LARGE((H62,M62,O62,R62,T62),ROW(INDIRECT("1:4"))))))+(IF(COUNT(G62,K62,L62,N62,P62)&lt;4,SUM(G62,K62,L62,N62,P62),SUM(LARGE((G62,K62,L62,N62,P62),ROW(INDIRECT("1:4"))))))+(IF(COUNT(F62,I62,J62,Q62,S62)&lt;4,SUM(F62,I62,J62,Q62,S62),SUM(LARGE((F62,I62,J62,Q62,S62),ROW(INDIRECT("1:4"))))))</f>
        <v>0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70">
        <f t="shared" si="0"/>
        <v>0</v>
      </c>
      <c r="V62" s="70">
        <f t="shared" si="1"/>
        <v>0</v>
      </c>
      <c r="W62" s="70">
        <f t="shared" si="2"/>
        <v>0</v>
      </c>
    </row>
    <row r="63" spans="1:23" x14ac:dyDescent="0.2">
      <c r="A63" s="68">
        <v>56</v>
      </c>
      <c r="B63" s="68"/>
      <c r="C63" s="68"/>
      <c r="D63" s="68"/>
      <c r="E63" s="367">
        <f t="array" aca="1" ref="E63" ca="1">(IF(COUNT(H63,M63,O63,R63,T63)&lt;4,SUM(H63,M63,O63,R63,T63),SUM(LARGE((H63,M63,O63,R63,T63),ROW(INDIRECT("1:4"))))))+(IF(COUNT(G63,K63,L63,N63,P63)&lt;4,SUM(G63,K63,L63,N63,P63),SUM(LARGE((G63,K63,L63,N63,P63),ROW(INDIRECT("1:4"))))))+(IF(COUNT(F63,I63,J63,Q63,S63)&lt;4,SUM(F63,I63,J63,Q63,S63),SUM(LARGE((F63,I63,J63,Q63,S63),ROW(INDIRECT("1:4"))))))</f>
        <v>0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70">
        <f t="shared" si="0"/>
        <v>0</v>
      </c>
      <c r="V63" s="70">
        <f t="shared" si="1"/>
        <v>0</v>
      </c>
      <c r="W63" s="70">
        <f t="shared" si="2"/>
        <v>0</v>
      </c>
    </row>
    <row r="64" spans="1:23" x14ac:dyDescent="0.2">
      <c r="A64" s="68">
        <v>57</v>
      </c>
      <c r="B64" s="68"/>
      <c r="C64" s="68"/>
      <c r="D64" s="68"/>
      <c r="E64" s="367">
        <f t="array" aca="1" ref="E64" ca="1">(IF(COUNT(H64,M64,O64,R64,T64)&lt;4,SUM(H64,M64,O64,R64,T64),SUM(LARGE((H64,M64,O64,R64,T64),ROW(INDIRECT("1:4"))))))+(IF(COUNT(G64,K64,L64,N64,P64)&lt;4,SUM(G64,K64,L64,N64,P64),SUM(LARGE((G64,K64,L64,N64,P64),ROW(INDIRECT("1:4"))))))+(IF(COUNT(F64,I64,J64,Q64,S64)&lt;4,SUM(F64,I64,J64,Q64,S64),SUM(LARGE((F64,I64,J64,Q64,S64),ROW(INDIRECT("1:4"))))))</f>
        <v>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8"/>
      <c r="S64" s="68"/>
      <c r="T64" s="68"/>
      <c r="U64" s="70">
        <f t="shared" si="0"/>
        <v>0</v>
      </c>
      <c r="V64" s="70">
        <f t="shared" si="1"/>
        <v>0</v>
      </c>
      <c r="W64" s="70">
        <f t="shared" si="2"/>
        <v>0</v>
      </c>
    </row>
    <row r="65" spans="1:23" x14ac:dyDescent="0.2">
      <c r="A65" s="68">
        <v>58</v>
      </c>
      <c r="B65" s="68"/>
      <c r="C65" s="68"/>
      <c r="D65" s="68"/>
      <c r="E65" s="367">
        <f t="array" aca="1" ref="E65" ca="1">(IF(COUNT(H65,M65,O65,R65,T65)&lt;4,SUM(H65,M65,O65,R65,T65),SUM(LARGE((H65,M65,O65,R65,T65),ROW(INDIRECT("1:4"))))))+(IF(COUNT(G65,K65,L65,N65,P65)&lt;4,SUM(G65,K65,L65,N65,P65),SUM(LARGE((G65,K65,L65,N65,P65),ROW(INDIRECT("1:4"))))))+(IF(COUNT(F65,I65,J65,Q65,S65)&lt;4,SUM(F65,I65,J65,Q65,S65),SUM(LARGE((F65,I65,J65,Q65,S65),ROW(INDIRECT("1:4"))))))</f>
        <v>0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8"/>
      <c r="S65" s="68"/>
      <c r="T65" s="68"/>
      <c r="U65" s="70">
        <f t="shared" si="0"/>
        <v>0</v>
      </c>
      <c r="V65" s="70">
        <f t="shared" si="1"/>
        <v>0</v>
      </c>
      <c r="W65" s="70">
        <f t="shared" si="2"/>
        <v>0</v>
      </c>
    </row>
    <row r="66" spans="1:23" x14ac:dyDescent="0.2">
      <c r="A66" s="68">
        <v>59</v>
      </c>
      <c r="B66" s="68"/>
      <c r="C66" s="68"/>
      <c r="D66" s="68"/>
      <c r="E66" s="367">
        <f t="array" aca="1" ref="E66" ca="1">(IF(COUNT(H66,M66,O66,R66,T66)&lt;4,SUM(H66,M66,O66,R66,T66),SUM(LARGE((H66,M66,O66,R66,T66),ROW(INDIRECT("1:4"))))))+(IF(COUNT(G66,K66,L66,N66,P66)&lt;4,SUM(G66,K66,L66,N66,P66),SUM(LARGE((G66,K66,L66,N66,P66),ROW(INDIRECT("1:4"))))))+(IF(COUNT(F66,I66,J66,Q66,S66)&lt;4,SUM(F66,I66,J66,Q66,S66),SUM(LARGE((F66,I66,J66,Q66,S66),ROW(INDIRECT("1:4"))))))</f>
        <v>0</v>
      </c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70">
        <f t="shared" si="0"/>
        <v>0</v>
      </c>
      <c r="V66" s="70">
        <f t="shared" si="1"/>
        <v>0</v>
      </c>
      <c r="W66" s="70">
        <f t="shared" si="2"/>
        <v>0</v>
      </c>
    </row>
    <row r="67" spans="1:23" x14ac:dyDescent="0.2">
      <c r="A67" s="68">
        <v>60</v>
      </c>
      <c r="B67" s="68"/>
      <c r="C67" s="68"/>
      <c r="D67" s="68"/>
      <c r="E67" s="367">
        <f t="array" aca="1" ref="E67" ca="1">(IF(COUNT(H67,M67,O67,R67,T67)&lt;4,SUM(H67,M67,O67,R67,T67),SUM(LARGE((H67,M67,O67,R67,T67),ROW(INDIRECT("1:4"))))))+(IF(COUNT(G67,K67,L67,N67,P67)&lt;4,SUM(G67,K67,L67,N67,P67),SUM(LARGE((G67,K67,L67,N67,P67),ROW(INDIRECT("1:4"))))))+(IF(COUNT(F67,I67,J67,Q67,S67)&lt;4,SUM(F67,I67,J67,Q67,S67),SUM(LARGE((F67,I67,J67,Q67,S67),ROW(INDIRECT("1:4"))))))</f>
        <v>0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8"/>
      <c r="S67" s="68"/>
      <c r="T67" s="68"/>
      <c r="U67" s="70">
        <f t="shared" si="0"/>
        <v>0</v>
      </c>
      <c r="V67" s="70">
        <f t="shared" si="1"/>
        <v>0</v>
      </c>
      <c r="W67" s="70">
        <f t="shared" si="2"/>
        <v>0</v>
      </c>
    </row>
    <row r="68" spans="1:23" x14ac:dyDescent="0.2">
      <c r="A68" s="68">
        <v>61</v>
      </c>
      <c r="B68" s="68"/>
      <c r="C68" s="68"/>
      <c r="D68" s="68"/>
      <c r="E68" s="367">
        <f t="array" aca="1" ref="E68" ca="1">(IF(COUNT(H68,M68,O68,R68,T68)&lt;4,SUM(H68,M68,O68,R68,T68),SUM(LARGE((H68,M68,O68,R68,T68),ROW(INDIRECT("1:4"))))))+(IF(COUNT(G68,K68,L68,N68,P68)&lt;4,SUM(G68,K68,L68,N68,P68),SUM(LARGE((G68,K68,L68,N68,P68),ROW(INDIRECT("1:4"))))))+(IF(COUNT(F68,I68,J68,Q68,S68)&lt;4,SUM(F68,I68,J68,Q68,S68),SUM(LARGE((F68,I68,J68,Q68,S68),ROW(INDIRECT("1:4"))))))</f>
        <v>0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8"/>
      <c r="S68" s="68"/>
      <c r="T68" s="68"/>
      <c r="U68" s="70">
        <f t="shared" si="0"/>
        <v>0</v>
      </c>
      <c r="V68" s="70">
        <f t="shared" si="1"/>
        <v>0</v>
      </c>
      <c r="W68" s="70">
        <f t="shared" si="2"/>
        <v>0</v>
      </c>
    </row>
    <row r="69" spans="1:23" x14ac:dyDescent="0.2">
      <c r="A69" s="68">
        <v>62</v>
      </c>
      <c r="B69" s="68"/>
      <c r="C69" s="68"/>
      <c r="D69" s="68"/>
      <c r="E69" s="367">
        <f t="array" aca="1" ref="E69" ca="1">(IF(COUNT(H69,M69,O69,R69,T69)&lt;4,SUM(H69,M69,O69,R69,T69),SUM(LARGE((H69,M69,O69,R69,T69),ROW(INDIRECT("1:4"))))))+(IF(COUNT(G69,K69,L69,N69,P69)&lt;4,SUM(G69,K69,L69,N69,P69),SUM(LARGE((G69,K69,L69,N69,P69),ROW(INDIRECT("1:4"))))))+(IF(COUNT(F69,I69,J69,Q69,S69)&lt;4,SUM(F69,I69,J69,Q69,S69),SUM(LARGE((F69,I69,J69,Q69,S69),ROW(INDIRECT("1:4"))))))</f>
        <v>0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70">
        <f t="shared" si="0"/>
        <v>0</v>
      </c>
      <c r="V69" s="70">
        <f t="shared" si="1"/>
        <v>0</v>
      </c>
      <c r="W69" s="70">
        <f t="shared" si="2"/>
        <v>0</v>
      </c>
    </row>
    <row r="70" spans="1:23" x14ac:dyDescent="0.2">
      <c r="A70" s="68">
        <v>63</v>
      </c>
      <c r="B70" s="68"/>
      <c r="C70" s="68"/>
      <c r="D70" s="68"/>
      <c r="E70" s="367">
        <f t="array" aca="1" ref="E70" ca="1">(IF(COUNT(H70,M70,O70,R70,T70)&lt;4,SUM(H70,M70,O70,R70,T70),SUM(LARGE((H70,M70,O70,R70,T70),ROW(INDIRECT("1:4"))))))+(IF(COUNT(G70,K70,L70,N70,P70)&lt;4,SUM(G70,K70,L70,N70,P70),SUM(LARGE((G70,K70,L70,N70,P70),ROW(INDIRECT("1:4"))))))+(IF(COUNT(F70,I70,J70,Q70,S70)&lt;4,SUM(F70,I70,J70,Q70,S70),SUM(LARGE((F70,I70,J70,Q70,S70),ROW(INDIRECT("1:4"))))))</f>
        <v>0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8"/>
      <c r="S70" s="68"/>
      <c r="T70" s="68"/>
      <c r="U70" s="70">
        <f t="shared" si="0"/>
        <v>0</v>
      </c>
      <c r="V70" s="70">
        <f t="shared" si="1"/>
        <v>0</v>
      </c>
      <c r="W70" s="70">
        <f t="shared" si="2"/>
        <v>0</v>
      </c>
    </row>
    <row r="71" spans="1:23" x14ac:dyDescent="0.2">
      <c r="A71" s="68">
        <v>64</v>
      </c>
      <c r="B71" s="68"/>
      <c r="C71" s="68"/>
      <c r="D71" s="68"/>
      <c r="E71" s="367">
        <f t="array" aca="1" ref="E71" ca="1">(IF(COUNT(H71,M71,O71,R71,T71)&lt;4,SUM(H71,M71,O71,R71,T71),SUM(LARGE((H71,M71,O71,R71,T71),ROW(INDIRECT("1:4"))))))+(IF(COUNT(G71,K71,L71,N71,P71)&lt;4,SUM(G71,K71,L71,N71,P71),SUM(LARGE((G71,K71,L71,N71,P71),ROW(INDIRECT("1:4"))))))+(IF(COUNT(F71,I71,J71,Q71,S71)&lt;4,SUM(F71,I71,J71,Q71,S71),SUM(LARGE((F71,I71,J71,Q71,S71),ROW(INDIRECT("1:4"))))))</f>
        <v>0</v>
      </c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70">
        <f t="shared" si="0"/>
        <v>0</v>
      </c>
      <c r="V71" s="70">
        <f t="shared" si="1"/>
        <v>0</v>
      </c>
      <c r="W71" s="70">
        <f t="shared" si="2"/>
        <v>0</v>
      </c>
    </row>
    <row r="72" spans="1:23" x14ac:dyDescent="0.2">
      <c r="A72" s="68">
        <v>65</v>
      </c>
      <c r="B72" s="68"/>
      <c r="C72" s="68"/>
      <c r="D72" s="68"/>
      <c r="E72" s="367">
        <f t="array" aca="1" ref="E72" ca="1">(IF(COUNT(H72,M72,O72,R72,T72)&lt;4,SUM(H72,M72,O72,R72,T72),SUM(LARGE((H72,M72,O72,R72,T72),ROW(INDIRECT("1:4"))))))+(IF(COUNT(G72,K72,L72,N72,P72)&lt;4,SUM(G72,K72,L72,N72,P72),SUM(LARGE((G72,K72,L72,N72,P72),ROW(INDIRECT("1:4"))))))+(IF(COUNT(F72,I72,J72,Q72,S72)&lt;4,SUM(F72,I72,J72,Q72,S72),SUM(LARGE((F72,I72,J72,Q72,S72),ROW(INDIRECT("1:4"))))))</f>
        <v>0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8"/>
      <c r="S72" s="68"/>
      <c r="T72" s="68"/>
      <c r="U72" s="70">
        <f t="shared" si="0"/>
        <v>0</v>
      </c>
      <c r="V72" s="70">
        <f t="shared" si="1"/>
        <v>0</v>
      </c>
      <c r="W72" s="70">
        <f t="shared" si="2"/>
        <v>0</v>
      </c>
    </row>
    <row r="73" spans="1:23" x14ac:dyDescent="0.2">
      <c r="A73" s="54">
        <f>COUNT(A8:A72)</f>
        <v>65</v>
      </c>
      <c r="B73" s="54">
        <f>COUNT(B8:B72)</f>
        <v>0</v>
      </c>
      <c r="C73" s="54">
        <f>COUNT(C8:C72)</f>
        <v>0</v>
      </c>
      <c r="D73" s="54"/>
      <c r="G73" s="57"/>
      <c r="K73" s="57"/>
      <c r="L73" s="57"/>
      <c r="N73" s="57"/>
      <c r="P73" s="57"/>
      <c r="Q73" s="57"/>
      <c r="R73" s="54"/>
      <c r="S73" s="54"/>
      <c r="T73" s="54"/>
    </row>
    <row r="74" spans="1:23" x14ac:dyDescent="0.2">
      <c r="A74" s="54"/>
      <c r="B74" s="54"/>
      <c r="D74" s="54"/>
      <c r="G74" s="57"/>
      <c r="K74" s="57"/>
      <c r="L74" s="57"/>
      <c r="N74" s="57"/>
      <c r="P74" s="57"/>
      <c r="Q74" s="57"/>
      <c r="R74" s="54"/>
      <c r="S74" s="54"/>
      <c r="T74" s="54"/>
    </row>
    <row r="75" spans="1:23" x14ac:dyDescent="0.2">
      <c r="A75" s="54" t="s">
        <v>193</v>
      </c>
      <c r="B75" s="54"/>
      <c r="D75" s="54"/>
      <c r="F75" s="57">
        <f>COUNTIF(F8:F72,"&gt;0")</f>
        <v>0</v>
      </c>
      <c r="G75" s="57">
        <f t="shared" ref="G75:T75" si="3">COUNTIF(G8:G72,"&gt;0")</f>
        <v>0</v>
      </c>
      <c r="H75" s="57">
        <f t="shared" si="3"/>
        <v>0</v>
      </c>
      <c r="I75" s="57">
        <f t="shared" si="3"/>
        <v>0</v>
      </c>
      <c r="J75" s="57">
        <f t="shared" si="3"/>
        <v>0</v>
      </c>
      <c r="K75" s="57">
        <f t="shared" si="3"/>
        <v>0</v>
      </c>
      <c r="L75" s="57">
        <f t="shared" si="3"/>
        <v>0</v>
      </c>
      <c r="M75" s="57">
        <f t="shared" si="3"/>
        <v>0</v>
      </c>
      <c r="N75" s="57">
        <f t="shared" si="3"/>
        <v>0</v>
      </c>
      <c r="O75" s="57">
        <f t="shared" si="3"/>
        <v>0</v>
      </c>
      <c r="P75" s="57">
        <f t="shared" si="3"/>
        <v>0</v>
      </c>
      <c r="Q75" s="57">
        <f t="shared" si="3"/>
        <v>0</v>
      </c>
      <c r="R75" s="57">
        <f t="shared" si="3"/>
        <v>0</v>
      </c>
      <c r="S75" s="57">
        <f t="shared" si="3"/>
        <v>0</v>
      </c>
      <c r="T75" s="57">
        <f t="shared" si="3"/>
        <v>0</v>
      </c>
    </row>
    <row r="76" spans="1:23" x14ac:dyDescent="0.2">
      <c r="A76" s="54" t="s">
        <v>194</v>
      </c>
      <c r="B76" s="54"/>
      <c r="D76" s="54"/>
      <c r="G76" s="57"/>
      <c r="K76" s="57"/>
      <c r="L76" s="57"/>
      <c r="N76" s="57"/>
      <c r="P76" s="57"/>
      <c r="Q76" s="57"/>
      <c r="R76" s="57"/>
      <c r="S76" s="57"/>
      <c r="T76" s="57"/>
    </row>
    <row r="77" spans="1:23" x14ac:dyDescent="0.2">
      <c r="G77" s="57"/>
      <c r="K77" s="57"/>
      <c r="L77" s="57"/>
      <c r="N77" s="57"/>
      <c r="P77" s="57"/>
    </row>
    <row r="78" spans="1:23" x14ac:dyDescent="0.2">
      <c r="A78" s="369" t="s">
        <v>555</v>
      </c>
    </row>
    <row r="79" spans="1:23" x14ac:dyDescent="0.2">
      <c r="A79" s="369" t="s">
        <v>556</v>
      </c>
      <c r="G79" s="57"/>
      <c r="K79" s="57"/>
      <c r="L79" s="57"/>
      <c r="N79" s="57"/>
      <c r="P79" s="57"/>
    </row>
    <row r="80" spans="1:23" x14ac:dyDescent="0.2">
      <c r="G80" s="57"/>
      <c r="K80" s="57"/>
      <c r="L80" s="57"/>
      <c r="N80" s="57"/>
      <c r="P80" s="57"/>
    </row>
    <row r="81" spans="7:16" x14ac:dyDescent="0.2">
      <c r="G81" s="57"/>
      <c r="K81" s="57"/>
      <c r="L81" s="57"/>
      <c r="N81" s="57"/>
      <c r="P81" s="57"/>
    </row>
    <row r="82" spans="7:16" x14ac:dyDescent="0.2">
      <c r="G82" s="57"/>
      <c r="K82" s="57"/>
      <c r="L82" s="57"/>
      <c r="N82" s="57"/>
      <c r="P82" s="57"/>
    </row>
    <row r="83" spans="7:16" x14ac:dyDescent="0.2">
      <c r="G83" s="57"/>
      <c r="K83" s="57"/>
      <c r="L83" s="57"/>
      <c r="N83" s="57"/>
      <c r="P83" s="57"/>
    </row>
    <row r="84" spans="7:16" x14ac:dyDescent="0.2">
      <c r="G84" s="57"/>
      <c r="K84" s="57"/>
      <c r="L84" s="57"/>
      <c r="N84" s="57"/>
      <c r="P84" s="57"/>
    </row>
    <row r="85" spans="7:16" x14ac:dyDescent="0.2">
      <c r="G85" s="57"/>
      <c r="K85" s="57"/>
      <c r="L85" s="57"/>
      <c r="N85" s="57"/>
      <c r="P85" s="57"/>
    </row>
    <row r="86" spans="7:16" x14ac:dyDescent="0.2">
      <c r="G86" s="57"/>
      <c r="K86" s="57"/>
      <c r="L86" s="57"/>
      <c r="N86" s="57"/>
      <c r="P86" s="57"/>
    </row>
    <row r="87" spans="7:16" x14ac:dyDescent="0.2">
      <c r="G87" s="57"/>
      <c r="K87" s="57"/>
      <c r="L87" s="57"/>
      <c r="N87" s="57"/>
      <c r="P87" s="57"/>
    </row>
    <row r="88" spans="7:16" x14ac:dyDescent="0.2">
      <c r="G88" s="57"/>
      <c r="K88" s="57"/>
      <c r="L88" s="57"/>
      <c r="N88" s="57"/>
      <c r="P88" s="57"/>
    </row>
    <row r="89" spans="7:16" x14ac:dyDescent="0.2">
      <c r="G89" s="57"/>
      <c r="K89" s="57"/>
      <c r="L89" s="57"/>
      <c r="N89" s="57"/>
      <c r="P89" s="57"/>
    </row>
    <row r="90" spans="7:16" x14ac:dyDescent="0.2">
      <c r="G90" s="57"/>
      <c r="K90" s="57"/>
      <c r="L90" s="57"/>
      <c r="N90" s="57"/>
      <c r="P90" s="57"/>
    </row>
    <row r="91" spans="7:16" x14ac:dyDescent="0.2">
      <c r="G91" s="57"/>
      <c r="K91" s="57"/>
      <c r="L91" s="57"/>
      <c r="N91" s="57"/>
      <c r="P91" s="57"/>
    </row>
    <row r="92" spans="7:16" x14ac:dyDescent="0.2">
      <c r="G92" s="57"/>
      <c r="K92" s="57"/>
      <c r="L92" s="57"/>
      <c r="N92" s="57"/>
      <c r="P92" s="57"/>
    </row>
    <row r="93" spans="7:16" x14ac:dyDescent="0.2">
      <c r="G93" s="57"/>
      <c r="K93" s="57"/>
      <c r="L93" s="57"/>
      <c r="N93" s="57"/>
      <c r="P93" s="57"/>
    </row>
    <row r="94" spans="7:16" x14ac:dyDescent="0.2">
      <c r="G94" s="57"/>
      <c r="K94" s="57"/>
      <c r="L94" s="57"/>
      <c r="N94" s="57"/>
      <c r="P94" s="57"/>
    </row>
    <row r="95" spans="7:16" x14ac:dyDescent="0.2">
      <c r="G95" s="57"/>
      <c r="K95" s="57"/>
      <c r="L95" s="57"/>
      <c r="N95" s="57"/>
      <c r="P95" s="57"/>
    </row>
    <row r="96" spans="7:16" x14ac:dyDescent="0.2">
      <c r="G96" s="57"/>
      <c r="K96" s="57"/>
      <c r="L96" s="57"/>
      <c r="N96" s="57"/>
      <c r="P96" s="57"/>
    </row>
    <row r="97" spans="7:16" x14ac:dyDescent="0.2">
      <c r="G97" s="57"/>
      <c r="K97" s="57"/>
      <c r="L97" s="57"/>
      <c r="N97" s="57"/>
      <c r="P97" s="57"/>
    </row>
    <row r="98" spans="7:16" x14ac:dyDescent="0.2">
      <c r="G98" s="57"/>
      <c r="K98" s="57"/>
      <c r="L98" s="57"/>
      <c r="N98" s="57"/>
      <c r="P98" s="57"/>
    </row>
    <row r="99" spans="7:16" x14ac:dyDescent="0.2">
      <c r="G99" s="57"/>
      <c r="K99" s="57"/>
      <c r="L99" s="57"/>
      <c r="N99" s="57"/>
      <c r="P99" s="57"/>
    </row>
    <row r="100" spans="7:16" x14ac:dyDescent="0.2">
      <c r="G100" s="57"/>
      <c r="K100" s="57"/>
      <c r="L100" s="57"/>
      <c r="N100" s="57"/>
      <c r="P100" s="57"/>
    </row>
    <row r="101" spans="7:16" x14ac:dyDescent="0.2">
      <c r="G101" s="57"/>
      <c r="K101" s="57"/>
      <c r="L101" s="57"/>
      <c r="N101" s="57"/>
      <c r="P101" s="57"/>
    </row>
    <row r="102" spans="7:16" x14ac:dyDescent="0.2">
      <c r="G102" s="57"/>
      <c r="K102" s="57"/>
      <c r="L102" s="57"/>
      <c r="N102" s="57"/>
      <c r="P102" s="57"/>
    </row>
    <row r="103" spans="7:16" x14ac:dyDescent="0.2">
      <c r="G103" s="57"/>
      <c r="K103" s="57"/>
      <c r="L103" s="57"/>
      <c r="N103" s="57"/>
      <c r="P103" s="57"/>
    </row>
    <row r="104" spans="7:16" x14ac:dyDescent="0.2">
      <c r="G104" s="57"/>
      <c r="K104" s="57"/>
      <c r="L104" s="57"/>
      <c r="N104" s="57"/>
      <c r="P104" s="57"/>
    </row>
    <row r="105" spans="7:16" x14ac:dyDescent="0.2">
      <c r="G105" s="57"/>
      <c r="K105" s="57"/>
      <c r="L105" s="57"/>
      <c r="N105" s="57"/>
      <c r="P105" s="57"/>
    </row>
    <row r="106" spans="7:16" x14ac:dyDescent="0.2">
      <c r="G106" s="57"/>
      <c r="K106" s="57"/>
      <c r="L106" s="57"/>
      <c r="N106" s="57"/>
      <c r="P106" s="57"/>
    </row>
    <row r="107" spans="7:16" x14ac:dyDescent="0.2">
      <c r="G107" s="57"/>
      <c r="K107" s="57"/>
      <c r="L107" s="57"/>
      <c r="N107" s="57"/>
      <c r="P107" s="57"/>
    </row>
    <row r="108" spans="7:16" x14ac:dyDescent="0.2">
      <c r="G108" s="57"/>
      <c r="K108" s="57"/>
      <c r="L108" s="57"/>
      <c r="N108" s="57"/>
      <c r="P108" s="57"/>
    </row>
    <row r="109" spans="7:16" x14ac:dyDescent="0.2">
      <c r="G109" s="57"/>
      <c r="K109" s="57"/>
      <c r="L109" s="57"/>
      <c r="N109" s="57"/>
      <c r="P109" s="57"/>
    </row>
    <row r="110" spans="7:16" x14ac:dyDescent="0.2">
      <c r="G110" s="57"/>
      <c r="K110" s="57"/>
      <c r="L110" s="57"/>
      <c r="N110" s="57"/>
      <c r="P110" s="57"/>
    </row>
    <row r="111" spans="7:16" x14ac:dyDescent="0.2">
      <c r="G111" s="57"/>
      <c r="K111" s="57"/>
      <c r="L111" s="57"/>
      <c r="N111" s="57"/>
      <c r="P111" s="57"/>
    </row>
    <row r="112" spans="7:16" x14ac:dyDescent="0.2">
      <c r="G112" s="57"/>
      <c r="K112" s="57"/>
      <c r="L112" s="57"/>
      <c r="N112" s="57"/>
      <c r="P112" s="57"/>
    </row>
    <row r="113" spans="7:16" x14ac:dyDescent="0.2">
      <c r="G113" s="57"/>
      <c r="K113" s="57"/>
      <c r="L113" s="57"/>
      <c r="N113" s="57"/>
      <c r="P113" s="57"/>
    </row>
    <row r="114" spans="7:16" x14ac:dyDescent="0.2">
      <c r="G114" s="57"/>
      <c r="K114" s="57"/>
      <c r="L114" s="57"/>
      <c r="N114" s="57"/>
      <c r="P114" s="57"/>
    </row>
    <row r="115" spans="7:16" x14ac:dyDescent="0.2">
      <c r="G115" s="57"/>
      <c r="K115" s="57"/>
      <c r="L115" s="57"/>
      <c r="N115" s="57"/>
      <c r="P115" s="57"/>
    </row>
    <row r="116" spans="7:16" x14ac:dyDescent="0.2">
      <c r="G116" s="57"/>
      <c r="K116" s="57"/>
      <c r="L116" s="57"/>
      <c r="N116" s="57"/>
      <c r="P116" s="57"/>
    </row>
    <row r="117" spans="7:16" x14ac:dyDescent="0.2">
      <c r="G117" s="57"/>
      <c r="K117" s="57"/>
      <c r="L117" s="57"/>
      <c r="N117" s="57"/>
      <c r="P117" s="57"/>
    </row>
    <row r="118" spans="7:16" x14ac:dyDescent="0.2">
      <c r="G118" s="57"/>
      <c r="K118" s="57"/>
      <c r="L118" s="57"/>
      <c r="N118" s="57"/>
      <c r="P118" s="57"/>
    </row>
    <row r="119" spans="7:16" x14ac:dyDescent="0.2">
      <c r="G119" s="57"/>
      <c r="K119" s="57"/>
      <c r="L119" s="57"/>
      <c r="N119" s="57"/>
      <c r="P119" s="57"/>
    </row>
    <row r="120" spans="7:16" x14ac:dyDescent="0.2">
      <c r="G120" s="57"/>
      <c r="K120" s="57"/>
      <c r="L120" s="57"/>
      <c r="N120" s="57"/>
      <c r="P120" s="57"/>
    </row>
    <row r="121" spans="7:16" x14ac:dyDescent="0.2">
      <c r="G121" s="57"/>
      <c r="K121" s="57"/>
      <c r="L121" s="57"/>
      <c r="N121" s="57"/>
      <c r="P121" s="57"/>
    </row>
    <row r="122" spans="7:16" x14ac:dyDescent="0.2">
      <c r="G122" s="57"/>
      <c r="K122" s="57"/>
      <c r="L122" s="57"/>
      <c r="N122" s="57"/>
      <c r="P122" s="57"/>
    </row>
    <row r="123" spans="7:16" x14ac:dyDescent="0.2">
      <c r="G123" s="57"/>
      <c r="K123" s="57"/>
      <c r="L123" s="57"/>
      <c r="N123" s="57"/>
      <c r="P123" s="57"/>
    </row>
    <row r="124" spans="7:16" x14ac:dyDescent="0.2">
      <c r="G124" s="57"/>
      <c r="K124" s="57"/>
      <c r="L124" s="57"/>
      <c r="N124" s="57"/>
      <c r="P124" s="57"/>
    </row>
    <row r="125" spans="7:16" x14ac:dyDescent="0.2">
      <c r="G125" s="57"/>
      <c r="K125" s="57"/>
      <c r="L125" s="57"/>
      <c r="N125" s="57"/>
      <c r="P125" s="57"/>
    </row>
    <row r="126" spans="7:16" x14ac:dyDescent="0.2">
      <c r="G126" s="57"/>
      <c r="K126" s="57"/>
      <c r="L126" s="57"/>
      <c r="N126" s="57"/>
      <c r="P126" s="57"/>
    </row>
    <row r="127" spans="7:16" x14ac:dyDescent="0.2">
      <c r="G127" s="57"/>
      <c r="K127" s="57"/>
      <c r="L127" s="57"/>
      <c r="N127" s="57"/>
      <c r="P127" s="57"/>
    </row>
    <row r="128" spans="7:16" x14ac:dyDescent="0.2">
      <c r="G128" s="57"/>
      <c r="K128" s="57"/>
      <c r="L128" s="57"/>
      <c r="N128" s="57"/>
      <c r="P128" s="57"/>
    </row>
    <row r="129" spans="7:16" x14ac:dyDescent="0.2">
      <c r="G129" s="57"/>
      <c r="K129" s="57"/>
      <c r="L129" s="57"/>
      <c r="N129" s="57"/>
      <c r="P129" s="57"/>
    </row>
    <row r="130" spans="7:16" x14ac:dyDescent="0.2">
      <c r="G130" s="57"/>
      <c r="K130" s="57"/>
      <c r="L130" s="57"/>
      <c r="N130" s="57"/>
      <c r="P130" s="57"/>
    </row>
    <row r="131" spans="7:16" x14ac:dyDescent="0.2">
      <c r="G131" s="57"/>
      <c r="K131" s="57"/>
      <c r="L131" s="57"/>
      <c r="N131" s="57"/>
      <c r="P131" s="57"/>
    </row>
    <row r="132" spans="7:16" x14ac:dyDescent="0.2">
      <c r="G132" s="57"/>
      <c r="K132" s="57"/>
      <c r="L132" s="57"/>
      <c r="N132" s="57"/>
      <c r="P132" s="57"/>
    </row>
    <row r="133" spans="7:16" x14ac:dyDescent="0.2">
      <c r="G133" s="57"/>
      <c r="K133" s="57"/>
      <c r="L133" s="57"/>
      <c r="N133" s="57"/>
      <c r="P133" s="57"/>
    </row>
    <row r="134" spans="7:16" x14ac:dyDescent="0.2">
      <c r="G134" s="57"/>
      <c r="K134" s="57"/>
      <c r="L134" s="57"/>
      <c r="N134" s="57"/>
      <c r="P134" s="57"/>
    </row>
    <row r="135" spans="7:16" x14ac:dyDescent="0.2">
      <c r="G135" s="57"/>
      <c r="K135" s="57"/>
      <c r="L135" s="57"/>
      <c r="N135" s="57"/>
      <c r="P135" s="57"/>
    </row>
    <row r="136" spans="7:16" x14ac:dyDescent="0.2">
      <c r="G136" s="57"/>
      <c r="K136" s="57"/>
      <c r="L136" s="57"/>
      <c r="N136" s="57"/>
      <c r="P136" s="57"/>
    </row>
    <row r="137" spans="7:16" x14ac:dyDescent="0.2">
      <c r="G137" s="57"/>
      <c r="K137" s="57"/>
      <c r="L137" s="57"/>
      <c r="N137" s="57"/>
      <c r="P137" s="57"/>
    </row>
    <row r="138" spans="7:16" x14ac:dyDescent="0.2">
      <c r="G138" s="57"/>
      <c r="K138" s="57"/>
      <c r="L138" s="57"/>
      <c r="N138" s="57"/>
      <c r="P138" s="57"/>
    </row>
    <row r="139" spans="7:16" x14ac:dyDescent="0.2">
      <c r="G139" s="57"/>
      <c r="K139" s="57"/>
      <c r="L139" s="57"/>
      <c r="N139" s="57"/>
      <c r="P139" s="57"/>
    </row>
    <row r="140" spans="7:16" x14ac:dyDescent="0.2">
      <c r="G140" s="57"/>
      <c r="K140" s="57"/>
      <c r="L140" s="57"/>
      <c r="N140" s="57"/>
      <c r="P140" s="57"/>
    </row>
    <row r="141" spans="7:16" x14ac:dyDescent="0.2">
      <c r="G141" s="57"/>
      <c r="K141" s="57"/>
      <c r="L141" s="57"/>
      <c r="N141" s="57"/>
      <c r="P141" s="57"/>
    </row>
    <row r="142" spans="7:16" x14ac:dyDescent="0.2">
      <c r="G142" s="57"/>
      <c r="K142" s="57"/>
      <c r="L142" s="57"/>
      <c r="N142" s="57"/>
      <c r="P142" s="57"/>
    </row>
  </sheetData>
  <hyperlinks>
    <hyperlink ref="F6" location="'1'!G1" display="'1'!G1"/>
    <hyperlink ref="G6" location="'2'!G1" display="'2'!G1"/>
    <hyperlink ref="H6" location="'3'!G1" display="'3'!G1"/>
    <hyperlink ref="I6" location="'4'!G1" display="'4'!G1"/>
    <hyperlink ref="J6" location="'5'!G1" display="'5'!G1"/>
    <hyperlink ref="K6" location="'6'!G1" display="'6'!G1"/>
    <hyperlink ref="L6" location="'7'!G1" display="'7'!G1"/>
    <hyperlink ref="M6" location="'8'!G1" display="'8'!G1"/>
    <hyperlink ref="N6" location="'9'!G1" display="'9'!G1"/>
    <hyperlink ref="O6" location="'10'!G1" display="'10'!G1"/>
    <hyperlink ref="P6" location="'11'!G1" display="'11'!G1"/>
    <hyperlink ref="Q6" location="'12'!G1" display="'12'!G1"/>
    <hyperlink ref="R6" location="'13'!G1" display="'13'!G1"/>
    <hyperlink ref="S6" location="'14'!G1" display="'14'!G1"/>
    <hyperlink ref="T6" location="'15'!G1" display="'15'!G1"/>
  </hyperlinks>
  <pageMargins left="0.59055118110236227" right="0.39370078740157483" top="0.78740157480314965" bottom="0.39370078740157483" header="0.78740157480314965" footer="0"/>
  <pageSetup paperSize="9" scale="98" fitToHeight="0" orientation="portrait" useFirstPageNumber="1" horizontalDpi="300" verticalDpi="300" r:id="rId1"/>
  <headerFooter alignWithMargins="0">
    <oddHeader>&amp;R&amp;"Arial,Regular"&amp;9Page &amp;P of &amp;N</oddHeader>
  </headerFooter>
  <rowBreaks count="1" manualBreakCount="1">
    <brk id="52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workbookViewId="0">
      <pane ySplit="5" topLeftCell="A6" activePane="bottomLeft" state="frozen"/>
      <selection activeCell="I1" sqref="I1"/>
      <selection pane="bottomLeft" activeCell="I1" sqref="I1"/>
    </sheetView>
  </sheetViews>
  <sheetFormatPr defaultColWidth="11.5703125" defaultRowHeight="12.75" x14ac:dyDescent="0.2"/>
  <cols>
    <col min="1" max="4" width="3.28515625" style="236" customWidth="1"/>
    <col min="5" max="5" width="19.42578125" style="236" bestFit="1" customWidth="1"/>
    <col min="6" max="6" width="3.7109375" style="236" customWidth="1"/>
    <col min="7" max="11" width="8.140625" style="236" customWidth="1"/>
    <col min="12" max="16384" width="11.5703125" style="236"/>
  </cols>
  <sheetData>
    <row r="1" spans="1:12" x14ac:dyDescent="0.2">
      <c r="A1" s="370" t="s">
        <v>483</v>
      </c>
      <c r="B1" s="333"/>
      <c r="C1" s="333"/>
      <c r="D1" s="333"/>
      <c r="E1" s="334"/>
      <c r="F1" s="371"/>
      <c r="G1" s="371"/>
      <c r="H1" s="371"/>
      <c r="I1" s="371"/>
      <c r="J1" s="371"/>
      <c r="K1" s="51"/>
    </row>
    <row r="2" spans="1:12" x14ac:dyDescent="0.2">
      <c r="A2" s="336" t="s">
        <v>484</v>
      </c>
      <c r="B2" s="333"/>
      <c r="C2" s="333"/>
      <c r="D2" s="333"/>
      <c r="E2" s="334"/>
      <c r="F2" s="371"/>
      <c r="G2" s="371"/>
      <c r="H2" s="371"/>
      <c r="I2" s="371"/>
      <c r="J2" s="371"/>
      <c r="K2" s="371"/>
    </row>
    <row r="4" spans="1:12" x14ac:dyDescent="0.2">
      <c r="A4" s="372" t="s">
        <v>16</v>
      </c>
      <c r="B4" s="372" t="s">
        <v>16</v>
      </c>
      <c r="C4" s="372" t="s">
        <v>16</v>
      </c>
      <c r="D4" s="372" t="s">
        <v>16</v>
      </c>
      <c r="E4" s="372" t="s">
        <v>16</v>
      </c>
      <c r="F4" s="284"/>
      <c r="G4" s="373">
        <v>41417</v>
      </c>
      <c r="H4" s="373">
        <v>41445</v>
      </c>
      <c r="I4" s="373">
        <v>41468</v>
      </c>
      <c r="J4" s="373">
        <v>41513</v>
      </c>
      <c r="K4" s="373">
        <v>41552</v>
      </c>
    </row>
    <row r="5" spans="1:12" x14ac:dyDescent="0.2">
      <c r="A5" s="340"/>
      <c r="B5" s="340" t="s">
        <v>119</v>
      </c>
      <c r="C5" s="340" t="s">
        <v>120</v>
      </c>
      <c r="D5" s="340" t="s">
        <v>557</v>
      </c>
      <c r="E5" s="340" t="s">
        <v>121</v>
      </c>
      <c r="F5" s="340" t="s">
        <v>122</v>
      </c>
      <c r="G5" s="343" t="s">
        <v>124</v>
      </c>
      <c r="H5" s="343" t="s">
        <v>123</v>
      </c>
      <c r="I5" s="343" t="s">
        <v>124</v>
      </c>
      <c r="J5" s="340" t="s">
        <v>123</v>
      </c>
      <c r="K5" s="340" t="s">
        <v>125</v>
      </c>
      <c r="L5" s="374"/>
    </row>
    <row r="6" spans="1:12" s="346" customFormat="1" x14ac:dyDescent="0.2">
      <c r="A6" s="68">
        <v>1</v>
      </c>
      <c r="B6" s="68"/>
      <c r="C6" s="68"/>
      <c r="D6" s="68"/>
      <c r="E6" s="62"/>
      <c r="F6" s="375">
        <f ca="1">(IF(COUNT(G6,I6)&lt;1,SUM(G6,I6),SUM(LARGE((G6,I6),ROW(INDIRECT("1:1"))))))+(IF(COUNT(H6,J6)&lt;1,SUM(H6,J6),SUM(LARGE((H6,J6),ROW(INDIRECT("1:1"))))))+K6</f>
        <v>0</v>
      </c>
      <c r="G6" s="69"/>
      <c r="H6" s="69"/>
      <c r="I6" s="69"/>
      <c r="J6" s="69"/>
      <c r="K6" s="69"/>
      <c r="L6" s="376"/>
    </row>
    <row r="7" spans="1:12" s="346" customFormat="1" x14ac:dyDescent="0.2">
      <c r="A7" s="68">
        <v>2</v>
      </c>
      <c r="B7" s="68"/>
      <c r="C7" s="68"/>
      <c r="D7" s="68"/>
      <c r="E7" s="62"/>
      <c r="F7" s="375">
        <f ca="1">(IF(COUNT(G7,I7)&lt;1,SUM(G7,I7),SUM(LARGE((G7,I7),ROW(INDIRECT("1:1"))))))+(IF(COUNT(H7,J7)&lt;1,SUM(H7,J7),SUM(LARGE((H7,J7),ROW(INDIRECT("1:1"))))))+K7</f>
        <v>0</v>
      </c>
      <c r="G7" s="69"/>
      <c r="H7" s="69"/>
      <c r="I7" s="69"/>
      <c r="J7" s="69"/>
      <c r="K7" s="69"/>
      <c r="L7" s="376"/>
    </row>
    <row r="8" spans="1:12" x14ac:dyDescent="0.2">
      <c r="A8" s="68">
        <v>3</v>
      </c>
      <c r="B8" s="68"/>
      <c r="C8" s="68"/>
      <c r="D8" s="68"/>
      <c r="E8" s="62"/>
      <c r="F8" s="375">
        <f ca="1">(IF(COUNT(G8,I8)&lt;1,SUM(G8,I8),SUM(LARGE((G8,I8),ROW(INDIRECT("1:1"))))))+(IF(COUNT(H8,J8)&lt;1,SUM(H8,J8),SUM(LARGE((H8,J8),ROW(INDIRECT("1:1"))))))+K8</f>
        <v>0</v>
      </c>
      <c r="G8" s="69"/>
      <c r="H8" s="69"/>
      <c r="I8" s="69"/>
      <c r="J8" s="69"/>
      <c r="K8" s="69"/>
      <c r="L8" s="374"/>
    </row>
    <row r="9" spans="1:12" x14ac:dyDescent="0.2">
      <c r="A9" s="68">
        <v>4</v>
      </c>
      <c r="B9" s="68"/>
      <c r="C9" s="68"/>
      <c r="D9" s="68"/>
      <c r="E9" s="62"/>
      <c r="F9" s="375">
        <f ca="1">(IF(COUNT(G9,I9)&lt;1,SUM(G9,I9),SUM(LARGE((G9,I9),ROW(INDIRECT("1:1"))))))+(IF(COUNT(H9,J9)&lt;1,SUM(H9,J9),SUM(LARGE((H9,J9),ROW(INDIRECT("1:1"))))))+K9</f>
        <v>0</v>
      </c>
      <c r="G9" s="69"/>
      <c r="H9" s="69"/>
      <c r="I9" s="69"/>
      <c r="J9" s="69"/>
      <c r="K9" s="69"/>
      <c r="L9" s="374"/>
    </row>
    <row r="10" spans="1:12" x14ac:dyDescent="0.2">
      <c r="A10" s="68">
        <v>5</v>
      </c>
      <c r="B10" s="68"/>
      <c r="C10" s="68"/>
      <c r="D10" s="68"/>
      <c r="E10" s="62"/>
      <c r="F10" s="375">
        <f ca="1">(IF(COUNT(G10,I10)&lt;1,SUM(G10,I10),SUM(LARGE((G10,I10),ROW(INDIRECT("1:1"))))))+(IF(COUNT(H10,J10)&lt;1,SUM(H10,J10),SUM(LARGE((H10,J10),ROW(INDIRECT("1:1"))))))+K10</f>
        <v>0</v>
      </c>
      <c r="G10" s="69"/>
      <c r="H10" s="69"/>
      <c r="I10" s="69"/>
      <c r="J10" s="69"/>
      <c r="K10" s="69"/>
    </row>
    <row r="11" spans="1:12" x14ac:dyDescent="0.2">
      <c r="A11" s="68">
        <v>6</v>
      </c>
      <c r="B11" s="68"/>
      <c r="C11" s="68"/>
      <c r="D11" s="68"/>
      <c r="E11" s="62"/>
      <c r="F11" s="375">
        <f ca="1">(IF(COUNT(G11,I11)&lt;1,SUM(G11,I11),SUM(LARGE((G11,I11),ROW(INDIRECT("1:1"))))))+(IF(COUNT(H11,J11)&lt;1,SUM(H11,J11),SUM(LARGE((H11,J11),ROW(INDIRECT("1:1"))))))+K11</f>
        <v>0</v>
      </c>
      <c r="G11" s="69"/>
      <c r="H11" s="69"/>
      <c r="I11" s="69"/>
      <c r="J11" s="69"/>
      <c r="K11" s="69"/>
    </row>
    <row r="12" spans="1:12" x14ac:dyDescent="0.2">
      <c r="A12" s="68">
        <v>7</v>
      </c>
      <c r="B12" s="68"/>
      <c r="C12" s="68"/>
      <c r="D12" s="68"/>
      <c r="E12" s="62"/>
      <c r="F12" s="375">
        <f ca="1">(IF(COUNT(G12,I12)&lt;1,SUM(G12,I12),SUM(LARGE((G12,I12),ROW(INDIRECT("1:1"))))))+(IF(COUNT(H12,J12)&lt;1,SUM(H12,J12),SUM(LARGE((H12,J12),ROW(INDIRECT("1:1"))))))+K12</f>
        <v>0</v>
      </c>
      <c r="G12" s="69"/>
      <c r="H12" s="69"/>
      <c r="I12" s="69"/>
      <c r="J12" s="69"/>
      <c r="K12" s="69"/>
      <c r="L12" s="374"/>
    </row>
    <row r="13" spans="1:12" x14ac:dyDescent="0.2">
      <c r="A13" s="68">
        <v>8</v>
      </c>
      <c r="B13" s="68"/>
      <c r="C13" s="68"/>
      <c r="D13" s="68"/>
      <c r="E13" s="62"/>
      <c r="F13" s="375">
        <f ca="1">(IF(COUNT(G13,I13)&lt;1,SUM(G13,I13),SUM(LARGE((G13,I13),ROW(INDIRECT("1:1"))))))+(IF(COUNT(H13,J13)&lt;1,SUM(H13,J13),SUM(LARGE((H13,J13),ROW(INDIRECT("1:1"))))))+K13</f>
        <v>0</v>
      </c>
      <c r="G13" s="69"/>
      <c r="H13" s="69"/>
      <c r="I13" s="69"/>
      <c r="J13" s="69"/>
      <c r="K13" s="69"/>
    </row>
    <row r="14" spans="1:12" x14ac:dyDescent="0.2">
      <c r="A14" s="68">
        <v>9</v>
      </c>
      <c r="B14" s="68"/>
      <c r="C14" s="68"/>
      <c r="D14" s="68"/>
      <c r="E14" s="62"/>
      <c r="F14" s="375">
        <f ca="1">(IF(COUNT(G14,I14)&lt;1,SUM(G14,I14),SUM(LARGE((G14,I14),ROW(INDIRECT("1:1"))))))+(IF(COUNT(H14,J14)&lt;1,SUM(H14,J14),SUM(LARGE((H14,J14),ROW(INDIRECT("1:1"))))))+K14</f>
        <v>0</v>
      </c>
      <c r="G14" s="69"/>
      <c r="H14" s="69"/>
      <c r="I14" s="69"/>
      <c r="J14" s="69"/>
      <c r="K14" s="69"/>
    </row>
    <row r="15" spans="1:12" x14ac:dyDescent="0.2">
      <c r="A15" s="68">
        <v>10</v>
      </c>
      <c r="B15" s="68"/>
      <c r="C15" s="68"/>
      <c r="D15" s="68"/>
      <c r="E15" s="62"/>
      <c r="F15" s="375">
        <f ca="1">(IF(COUNT(G15,I15)&lt;1,SUM(G15,I15),SUM(LARGE((G15,I15),ROW(INDIRECT("1:1"))))))+(IF(COUNT(H15,J15)&lt;1,SUM(H15,J15),SUM(LARGE((H15,J15),ROW(INDIRECT("1:1"))))))+K15</f>
        <v>0</v>
      </c>
      <c r="G15" s="69"/>
      <c r="H15" s="69"/>
      <c r="I15" s="69"/>
      <c r="J15" s="69"/>
      <c r="K15" s="69"/>
    </row>
    <row r="16" spans="1:12" x14ac:dyDescent="0.2">
      <c r="A16" s="68">
        <v>11</v>
      </c>
      <c r="B16" s="68"/>
      <c r="C16" s="68"/>
      <c r="D16" s="68"/>
      <c r="E16" s="62"/>
      <c r="F16" s="375">
        <f ca="1">(IF(COUNT(G16,I16)&lt;1,SUM(G16,I16),SUM(LARGE((G16,I16),ROW(INDIRECT("1:1"))))))+(IF(COUNT(H16,J16)&lt;1,SUM(H16,J16),SUM(LARGE((H16,J16),ROW(INDIRECT("1:1"))))))+K16</f>
        <v>0</v>
      </c>
      <c r="G16" s="69"/>
      <c r="H16" s="69"/>
      <c r="I16" s="69"/>
      <c r="J16" s="69"/>
      <c r="K16" s="69"/>
    </row>
    <row r="17" spans="1:12" x14ac:dyDescent="0.2">
      <c r="A17" s="68">
        <v>12</v>
      </c>
      <c r="B17" s="68"/>
      <c r="C17" s="68"/>
      <c r="D17" s="68"/>
      <c r="E17" s="62"/>
      <c r="F17" s="375">
        <f ca="1">(IF(COUNT(G17,I17)&lt;1,SUM(G17,I17),SUM(LARGE((G17,I17),ROW(INDIRECT("1:1"))))))+(IF(COUNT(H17,J17)&lt;1,SUM(H17,J17),SUM(LARGE((H17,J17),ROW(INDIRECT("1:1"))))))+K17</f>
        <v>0</v>
      </c>
      <c r="G17" s="69"/>
      <c r="H17" s="69"/>
      <c r="I17" s="69"/>
      <c r="J17" s="69"/>
      <c r="K17" s="69"/>
      <c r="L17" s="374"/>
    </row>
    <row r="18" spans="1:12" x14ac:dyDescent="0.2">
      <c r="A18" s="68">
        <v>13</v>
      </c>
      <c r="B18" s="68"/>
      <c r="C18" s="68"/>
      <c r="D18" s="68"/>
      <c r="E18" s="62"/>
      <c r="F18" s="375">
        <f ca="1">(IF(COUNT(G18,I18)&lt;1,SUM(G18,I18),SUM(LARGE((G18,I18),ROW(INDIRECT("1:1"))))))+(IF(COUNT(H18,J18)&lt;1,SUM(H18,J18),SUM(LARGE((H18,J18),ROW(INDIRECT("1:1"))))))+K18</f>
        <v>0</v>
      </c>
      <c r="G18" s="69"/>
      <c r="H18" s="69"/>
      <c r="I18" s="69"/>
      <c r="J18" s="69"/>
      <c r="K18" s="69"/>
      <c r="L18" s="374"/>
    </row>
    <row r="19" spans="1:12" x14ac:dyDescent="0.2">
      <c r="A19" s="68">
        <v>14</v>
      </c>
      <c r="B19" s="68"/>
      <c r="C19" s="68"/>
      <c r="D19" s="68"/>
      <c r="E19" s="62"/>
      <c r="F19" s="375">
        <f ca="1">(IF(COUNT(G19,I19)&lt;1,SUM(G19,I19),SUM(LARGE((G19,I19),ROW(INDIRECT("1:1"))))))+(IF(COUNT(H19,J19)&lt;1,SUM(H19,J19),SUM(LARGE((H19,J19),ROW(INDIRECT("1:1"))))))+K19</f>
        <v>0</v>
      </c>
      <c r="G19" s="69"/>
      <c r="H19" s="69"/>
      <c r="I19" s="69"/>
      <c r="J19" s="69"/>
      <c r="K19" s="69"/>
    </row>
    <row r="20" spans="1:12" x14ac:dyDescent="0.2">
      <c r="A20" s="68">
        <v>15</v>
      </c>
      <c r="B20" s="68"/>
      <c r="C20" s="68"/>
      <c r="D20" s="68"/>
      <c r="E20" s="62"/>
      <c r="F20" s="375">
        <f ca="1">(IF(COUNT(G20,I20)&lt;1,SUM(G20,I20),SUM(LARGE((G20,I20),ROW(INDIRECT("1:1"))))))+(IF(COUNT(H20,J20)&lt;1,SUM(H20,J20),SUM(LARGE((H20,J20),ROW(INDIRECT("1:1"))))))+K20</f>
        <v>0</v>
      </c>
      <c r="G20" s="69"/>
      <c r="H20" s="69"/>
      <c r="I20" s="69"/>
      <c r="J20" s="69"/>
      <c r="K20" s="69"/>
    </row>
    <row r="21" spans="1:12" x14ac:dyDescent="0.2">
      <c r="A21" s="68">
        <v>16</v>
      </c>
      <c r="B21" s="68"/>
      <c r="C21" s="68"/>
      <c r="D21" s="68"/>
      <c r="E21" s="62"/>
      <c r="F21" s="375">
        <f ca="1">(IF(COUNT(G21,I21)&lt;1,SUM(G21,I21),SUM(LARGE((G21,I21),ROW(INDIRECT("1:1"))))))+(IF(COUNT(H21,J21)&lt;1,SUM(H21,J21),SUM(LARGE((H21,J21),ROW(INDIRECT("1:1"))))))+K21</f>
        <v>0</v>
      </c>
      <c r="G21" s="69"/>
      <c r="H21" s="69"/>
      <c r="I21" s="69"/>
      <c r="J21" s="69"/>
      <c r="K21" s="69"/>
    </row>
    <row r="22" spans="1:12" x14ac:dyDescent="0.2">
      <c r="A22" s="68">
        <v>17</v>
      </c>
      <c r="B22" s="68"/>
      <c r="C22" s="68"/>
      <c r="D22" s="68"/>
      <c r="E22" s="62"/>
      <c r="F22" s="375">
        <f ca="1">(IF(COUNT(G22,I22)&lt;1,SUM(G22,I22),SUM(LARGE((G22,I22),ROW(INDIRECT("1:1"))))))+(IF(COUNT(H22,J22)&lt;1,SUM(H22,J22),SUM(LARGE((H22,J22),ROW(INDIRECT("1:1"))))))+K22</f>
        <v>0</v>
      </c>
      <c r="G22" s="69"/>
      <c r="H22" s="69"/>
      <c r="I22" s="69"/>
      <c r="J22" s="69"/>
      <c r="K22" s="69"/>
    </row>
    <row r="23" spans="1:12" x14ac:dyDescent="0.2">
      <c r="A23" s="68">
        <v>18</v>
      </c>
      <c r="B23" s="68"/>
      <c r="C23" s="68"/>
      <c r="D23" s="68"/>
      <c r="E23" s="62"/>
      <c r="F23" s="375">
        <f ca="1">(IF(COUNT(G23,I23)&lt;1,SUM(G23,I23),SUM(LARGE((G23,I23),ROW(INDIRECT("1:1"))))))+(IF(COUNT(H23,J23)&lt;1,SUM(H23,J23),SUM(LARGE((H23,J23),ROW(INDIRECT("1:1"))))))+K23</f>
        <v>0</v>
      </c>
      <c r="G23" s="69"/>
      <c r="H23" s="69"/>
      <c r="I23" s="69"/>
      <c r="J23" s="69"/>
      <c r="K23" s="69"/>
    </row>
    <row r="24" spans="1:12" x14ac:dyDescent="0.2">
      <c r="A24" s="68">
        <v>19</v>
      </c>
      <c r="B24" s="68"/>
      <c r="C24" s="68"/>
      <c r="D24" s="68"/>
      <c r="E24" s="62"/>
      <c r="F24" s="375">
        <f ca="1">(IF(COUNT(G24,I24)&lt;1,SUM(G24,I24),SUM(LARGE((G24,I24),ROW(INDIRECT("1:1"))))))+(IF(COUNT(H24,J24)&lt;1,SUM(H24,J24),SUM(LARGE((H24,J24),ROW(INDIRECT("1:1"))))))+K24</f>
        <v>0</v>
      </c>
      <c r="G24" s="69"/>
      <c r="H24" s="69"/>
      <c r="I24" s="69"/>
      <c r="J24" s="69"/>
      <c r="K24" s="69"/>
    </row>
    <row r="25" spans="1:12" x14ac:dyDescent="0.2">
      <c r="A25" s="68">
        <v>20</v>
      </c>
      <c r="B25" s="68"/>
      <c r="C25" s="68"/>
      <c r="D25" s="68"/>
      <c r="E25" s="62"/>
      <c r="F25" s="375">
        <f ca="1">(IF(COUNT(G25,I25)&lt;1,SUM(G25,I25),SUM(LARGE((G25,I25),ROW(INDIRECT("1:1"))))))+(IF(COUNT(H25,J25)&lt;1,SUM(H25,J25),SUM(LARGE((H25,J25),ROW(INDIRECT("1:1"))))))+K25</f>
        <v>0</v>
      </c>
      <c r="G25" s="69"/>
      <c r="H25" s="69"/>
      <c r="I25" s="69"/>
      <c r="J25" s="69"/>
      <c r="K25" s="69"/>
    </row>
    <row r="26" spans="1:12" x14ac:dyDescent="0.2">
      <c r="A26" s="68">
        <v>21</v>
      </c>
      <c r="B26" s="68"/>
      <c r="C26" s="68"/>
      <c r="D26" s="68"/>
      <c r="E26" s="62"/>
      <c r="F26" s="375">
        <f ca="1">(IF(COUNT(G26,I26)&lt;1,SUM(G26,I26),SUM(LARGE((G26,I26),ROW(INDIRECT("1:1"))))))+(IF(COUNT(H26,J26)&lt;1,SUM(H26,J26),SUM(LARGE((H26,J26),ROW(INDIRECT("1:1"))))))+K26</f>
        <v>0</v>
      </c>
      <c r="G26" s="69"/>
      <c r="H26" s="69"/>
      <c r="I26" s="69"/>
      <c r="J26" s="69"/>
      <c r="K26" s="69"/>
    </row>
    <row r="27" spans="1:12" x14ac:dyDescent="0.2">
      <c r="A27" s="68">
        <v>22</v>
      </c>
      <c r="B27" s="68"/>
      <c r="C27" s="68"/>
      <c r="D27" s="68"/>
      <c r="E27" s="62"/>
      <c r="F27" s="375">
        <f ca="1">(IF(COUNT(G27,I27)&lt;1,SUM(G27,I27),SUM(LARGE((G27,I27),ROW(INDIRECT("1:1"))))))+(IF(COUNT(H27,J27)&lt;1,SUM(H27,J27),SUM(LARGE((H27,J27),ROW(INDIRECT("1:1"))))))+K27</f>
        <v>0</v>
      </c>
      <c r="G27" s="69"/>
      <c r="H27" s="69"/>
      <c r="I27" s="69"/>
      <c r="J27" s="69"/>
      <c r="K27" s="69"/>
    </row>
    <row r="28" spans="1:12" x14ac:dyDescent="0.2">
      <c r="A28" s="68">
        <v>23</v>
      </c>
      <c r="B28" s="68"/>
      <c r="C28" s="68"/>
      <c r="D28" s="68"/>
      <c r="E28" s="62"/>
      <c r="F28" s="375">
        <f ca="1">(IF(COUNT(G28,I28)&lt;1,SUM(G28,I28),SUM(LARGE((G28,I28),ROW(INDIRECT("1:1"))))))+(IF(COUNT(H28,J28)&lt;1,SUM(H28,J28),SUM(LARGE((H28,J28),ROW(INDIRECT("1:1"))))))+K28</f>
        <v>0</v>
      </c>
      <c r="G28" s="69"/>
      <c r="H28" s="69"/>
      <c r="I28" s="69"/>
      <c r="J28" s="69"/>
      <c r="K28" s="69"/>
      <c r="L28" s="374"/>
    </row>
    <row r="29" spans="1:12" x14ac:dyDescent="0.2">
      <c r="A29" s="68">
        <v>24</v>
      </c>
      <c r="B29" s="68"/>
      <c r="C29" s="68"/>
      <c r="D29" s="68"/>
      <c r="E29" s="62"/>
      <c r="F29" s="375">
        <f ca="1">(IF(COUNT(G29,I29)&lt;1,SUM(G29,I29),SUM(LARGE((G29,I29),ROW(INDIRECT("1:1"))))))+(IF(COUNT(H29,J29)&lt;1,SUM(H29,J29),SUM(LARGE((H29,J29),ROW(INDIRECT("1:1"))))))+K29</f>
        <v>0</v>
      </c>
      <c r="G29" s="69"/>
      <c r="H29" s="69"/>
      <c r="I29" s="69"/>
      <c r="J29" s="69"/>
      <c r="K29" s="69"/>
    </row>
    <row r="30" spans="1:12" x14ac:dyDescent="0.2">
      <c r="A30" s="68">
        <v>25</v>
      </c>
      <c r="B30" s="68"/>
      <c r="C30" s="68"/>
      <c r="D30" s="68"/>
      <c r="E30" s="62"/>
      <c r="F30" s="375">
        <f ca="1">(IF(COUNT(G30,I30)&lt;1,SUM(G30,I30),SUM(LARGE((G30,I30),ROW(INDIRECT("1:1"))))))+(IF(COUNT(H30,J30)&lt;1,SUM(H30,J30),SUM(LARGE((H30,J30),ROW(INDIRECT("1:1"))))))+K30</f>
        <v>0</v>
      </c>
      <c r="G30" s="69"/>
      <c r="H30" s="69"/>
      <c r="I30" s="69"/>
      <c r="J30" s="69"/>
      <c r="K30" s="69"/>
    </row>
    <row r="31" spans="1:12" x14ac:dyDescent="0.2">
      <c r="A31" s="68">
        <v>26</v>
      </c>
      <c r="B31" s="68"/>
      <c r="C31" s="68"/>
      <c r="D31" s="68"/>
      <c r="E31" s="62"/>
      <c r="F31" s="375">
        <f ca="1">(IF(COUNT(G31,I31)&lt;1,SUM(G31,I31),SUM(LARGE((G31,I31),ROW(INDIRECT("1:1"))))))+(IF(COUNT(H31,J31)&lt;1,SUM(H31,J31),SUM(LARGE((H31,J31),ROW(INDIRECT("1:1"))))))+K31</f>
        <v>0</v>
      </c>
      <c r="G31" s="69"/>
      <c r="H31" s="69"/>
      <c r="I31" s="69"/>
      <c r="J31" s="69"/>
      <c r="K31" s="69"/>
    </row>
    <row r="32" spans="1:12" x14ac:dyDescent="0.2">
      <c r="A32" s="68">
        <v>27</v>
      </c>
      <c r="B32" s="68"/>
      <c r="C32" s="68"/>
      <c r="D32" s="68"/>
      <c r="E32" s="62"/>
      <c r="F32" s="375">
        <f ca="1">(IF(COUNT(G32,I32)&lt;1,SUM(G32,I32),SUM(LARGE((G32,I32),ROW(INDIRECT("1:1"))))))+(IF(COUNT(H32,J32)&lt;1,SUM(H32,J32),SUM(LARGE((H32,J32),ROW(INDIRECT("1:1"))))))+K32</f>
        <v>0</v>
      </c>
      <c r="G32" s="69"/>
      <c r="H32" s="69"/>
      <c r="I32" s="69"/>
      <c r="J32" s="69"/>
      <c r="K32" s="69"/>
    </row>
    <row r="33" spans="1:11" x14ac:dyDescent="0.2">
      <c r="A33" s="68">
        <v>28</v>
      </c>
      <c r="B33" s="68"/>
      <c r="C33" s="68"/>
      <c r="D33" s="68"/>
      <c r="E33" s="62"/>
      <c r="F33" s="375">
        <f ca="1">(IF(COUNT(G33,I33)&lt;1,SUM(G33,I33),SUM(LARGE((G33,I33),ROW(INDIRECT("1:1"))))))+(IF(COUNT(H33,J33)&lt;1,SUM(H33,J33),SUM(LARGE((H33,J33),ROW(INDIRECT("1:1"))))))+K33</f>
        <v>0</v>
      </c>
      <c r="G33" s="69"/>
      <c r="H33" s="69"/>
      <c r="I33" s="69"/>
      <c r="J33" s="69"/>
      <c r="K33" s="69"/>
    </row>
    <row r="34" spans="1:11" x14ac:dyDescent="0.2">
      <c r="A34" s="68">
        <v>29</v>
      </c>
      <c r="B34" s="68"/>
      <c r="C34" s="68"/>
      <c r="D34" s="68"/>
      <c r="E34" s="62"/>
      <c r="F34" s="375">
        <f ca="1">(IF(COUNT(G34,I34)&lt;1,SUM(G34,I34),SUM(LARGE((G34,I34),ROW(INDIRECT("1:1"))))))+(IF(COUNT(H34,J34)&lt;1,SUM(H34,J34),SUM(LARGE((H34,J34),ROW(INDIRECT("1:1"))))))+K34</f>
        <v>0</v>
      </c>
      <c r="G34" s="69"/>
      <c r="H34" s="69"/>
      <c r="I34" s="69"/>
      <c r="J34" s="69"/>
      <c r="K34" s="69"/>
    </row>
    <row r="35" spans="1:11" x14ac:dyDescent="0.2">
      <c r="A35" s="68">
        <v>30</v>
      </c>
      <c r="B35" s="68"/>
      <c r="C35" s="68"/>
      <c r="D35" s="68"/>
      <c r="E35" s="62"/>
      <c r="F35" s="375">
        <f ca="1">(IF(COUNT(G35,I35)&lt;1,SUM(G35,I35),SUM(LARGE((G35,I35),ROW(INDIRECT("1:1"))))))+(IF(COUNT(H35,J35)&lt;1,SUM(H35,J35),SUM(LARGE((H35,J35),ROW(INDIRECT("1:1"))))))+K35</f>
        <v>0</v>
      </c>
      <c r="G35" s="69"/>
      <c r="H35" s="69"/>
      <c r="I35" s="69"/>
      <c r="J35" s="69"/>
      <c r="K35" s="69"/>
    </row>
    <row r="36" spans="1:11" x14ac:dyDescent="0.2">
      <c r="A36" s="68">
        <v>31</v>
      </c>
      <c r="B36" s="68"/>
      <c r="C36" s="68"/>
      <c r="D36" s="68"/>
      <c r="E36" s="62"/>
      <c r="F36" s="375">
        <f ca="1">(IF(COUNT(G36,I36)&lt;1,SUM(G36,I36),SUM(LARGE((G36,I36),ROW(INDIRECT("1:1"))))))+(IF(COUNT(H36,J36)&lt;1,SUM(H36,J36),SUM(LARGE((H36,J36),ROW(INDIRECT("1:1"))))))+K36</f>
        <v>0</v>
      </c>
      <c r="G36" s="69"/>
      <c r="H36" s="69"/>
      <c r="I36" s="69"/>
      <c r="J36" s="69"/>
      <c r="K36" s="69"/>
    </row>
    <row r="37" spans="1:11" x14ac:dyDescent="0.2">
      <c r="A37" s="68">
        <v>32</v>
      </c>
      <c r="B37" s="68"/>
      <c r="C37" s="68"/>
      <c r="D37" s="68"/>
      <c r="E37" s="62"/>
      <c r="F37" s="375">
        <f ca="1">(IF(COUNT(G37,I37)&lt;1,SUM(G37,I37),SUM(LARGE((G37,I37),ROW(INDIRECT("1:1"))))))+(IF(COUNT(H37,J37)&lt;1,SUM(H37,J37),SUM(LARGE((H37,J37),ROW(INDIRECT("1:1"))))))+K37</f>
        <v>0</v>
      </c>
      <c r="G37" s="69"/>
      <c r="H37" s="69"/>
      <c r="I37" s="69"/>
      <c r="J37" s="69"/>
      <c r="K37" s="69"/>
    </row>
    <row r="38" spans="1:11" x14ac:dyDescent="0.2">
      <c r="A38" s="68">
        <v>33</v>
      </c>
      <c r="B38" s="68"/>
      <c r="C38" s="68"/>
      <c r="D38" s="68"/>
      <c r="E38" s="62"/>
      <c r="F38" s="375">
        <f ca="1">(IF(COUNT(G38,I38)&lt;1,SUM(G38,I38),SUM(LARGE((G38,I38),ROW(INDIRECT("1:1"))))))+(IF(COUNT(H38,J38)&lt;1,SUM(H38,J38),SUM(LARGE((H38,J38),ROW(INDIRECT("1:1"))))))+K38</f>
        <v>0</v>
      </c>
      <c r="G38" s="69"/>
      <c r="H38" s="69"/>
      <c r="I38" s="69"/>
      <c r="J38" s="69"/>
      <c r="K38" s="69"/>
    </row>
    <row r="39" spans="1:11" x14ac:dyDescent="0.2">
      <c r="A39" s="68">
        <v>34</v>
      </c>
      <c r="B39" s="68"/>
      <c r="C39" s="68"/>
      <c r="D39" s="68"/>
      <c r="E39" s="62"/>
      <c r="F39" s="375">
        <f ca="1">(IF(COUNT(G39,I39)&lt;1,SUM(G39,I39),SUM(LARGE((G39,I39),ROW(INDIRECT("1:1"))))))+(IF(COUNT(H39,J39)&lt;1,SUM(H39,J39),SUM(LARGE((H39,J39),ROW(INDIRECT("1:1"))))))+K39</f>
        <v>0</v>
      </c>
      <c r="G39" s="69"/>
      <c r="H39" s="69"/>
      <c r="I39" s="69"/>
      <c r="J39" s="69"/>
      <c r="K39" s="69"/>
    </row>
    <row r="40" spans="1:11" x14ac:dyDescent="0.2">
      <c r="A40" s="68">
        <v>35</v>
      </c>
      <c r="B40" s="68"/>
      <c r="C40" s="68"/>
      <c r="D40" s="68"/>
      <c r="E40" s="62"/>
      <c r="F40" s="375">
        <f ca="1">(IF(COUNT(G40,I40)&lt;1,SUM(G40,I40),SUM(LARGE((G40,I40),ROW(INDIRECT("1:1"))))))+(IF(COUNT(H40,J40)&lt;1,SUM(H40,J40),SUM(LARGE((H40,J40),ROW(INDIRECT("1:1"))))))+K40</f>
        <v>0</v>
      </c>
      <c r="G40" s="69"/>
      <c r="H40" s="69"/>
      <c r="I40" s="69"/>
      <c r="J40" s="69"/>
      <c r="K40" s="69"/>
    </row>
    <row r="41" spans="1:11" x14ac:dyDescent="0.2">
      <c r="A41" s="68">
        <v>36</v>
      </c>
      <c r="B41" s="68"/>
      <c r="C41" s="68"/>
      <c r="D41" s="68"/>
      <c r="E41" s="62"/>
      <c r="F41" s="375">
        <f ca="1">(IF(COUNT(G41,I41)&lt;1,SUM(G41,I41),SUM(LARGE((G41,I41),ROW(INDIRECT("1:1"))))))+(IF(COUNT(H41,J41)&lt;1,SUM(H41,J41),SUM(LARGE((H41,J41),ROW(INDIRECT("1:1"))))))+K41</f>
        <v>0</v>
      </c>
      <c r="G41" s="69"/>
      <c r="H41" s="69"/>
      <c r="I41" s="69"/>
      <c r="J41" s="69"/>
      <c r="K41" s="69"/>
    </row>
    <row r="42" spans="1:11" x14ac:dyDescent="0.2">
      <c r="A42" s="68">
        <v>37</v>
      </c>
      <c r="B42" s="68"/>
      <c r="C42" s="68"/>
      <c r="D42" s="68"/>
      <c r="E42" s="62"/>
      <c r="F42" s="375">
        <f ca="1">(IF(COUNT(G42,I42)&lt;1,SUM(G42,I42),SUM(LARGE((G42,I42),ROW(INDIRECT("1:1"))))))+(IF(COUNT(H42,J42)&lt;1,SUM(H42,J42),SUM(LARGE((H42,J42),ROW(INDIRECT("1:1"))))))+K42</f>
        <v>0</v>
      </c>
      <c r="G42" s="69"/>
      <c r="H42" s="69"/>
      <c r="I42" s="69"/>
      <c r="J42" s="69"/>
      <c r="K42" s="69"/>
    </row>
    <row r="43" spans="1:11" x14ac:dyDescent="0.2">
      <c r="A43" s="68">
        <v>38</v>
      </c>
      <c r="B43" s="68"/>
      <c r="C43" s="68"/>
      <c r="D43" s="68"/>
      <c r="E43" s="62"/>
      <c r="F43" s="375">
        <f ca="1">(IF(COUNT(G43,I43)&lt;1,SUM(G43,I43),SUM(LARGE((G43,I43),ROW(INDIRECT("1:1"))))))+(IF(COUNT(H43,J43)&lt;1,SUM(H43,J43),SUM(LARGE((H43,J43),ROW(INDIRECT("1:1"))))))+K43</f>
        <v>0</v>
      </c>
      <c r="G43" s="69"/>
      <c r="H43" s="69"/>
      <c r="I43" s="69"/>
      <c r="J43" s="69"/>
      <c r="K43" s="69"/>
    </row>
    <row r="44" spans="1:11" x14ac:dyDescent="0.2">
      <c r="A44" s="68">
        <v>39</v>
      </c>
      <c r="B44" s="68"/>
      <c r="C44" s="68"/>
      <c r="D44" s="68"/>
      <c r="E44" s="62"/>
      <c r="F44" s="375">
        <f ca="1">(IF(COUNT(G44,I44)&lt;1,SUM(G44,I44),SUM(LARGE((G44,I44),ROW(INDIRECT("1:1"))))))+(IF(COUNT(H44,J44)&lt;1,SUM(H44,J44),SUM(LARGE((H44,J44),ROW(INDIRECT("1:1"))))))+K44</f>
        <v>0</v>
      </c>
      <c r="G44" s="69"/>
      <c r="H44" s="69"/>
      <c r="I44" s="69"/>
      <c r="J44" s="69"/>
      <c r="K44" s="69"/>
    </row>
    <row r="45" spans="1:11" x14ac:dyDescent="0.2">
      <c r="A45" s="335">
        <f>COUNT(A6:A44)</f>
        <v>39</v>
      </c>
      <c r="B45" s="335">
        <f>COUNT(B6:B44)</f>
        <v>0</v>
      </c>
      <c r="C45" s="335">
        <f>COUNT(C6:C44)</f>
        <v>0</v>
      </c>
      <c r="D45" s="335">
        <f>COUNT(D6:D44)</f>
        <v>0</v>
      </c>
    </row>
    <row r="47" spans="1:11" x14ac:dyDescent="0.2">
      <c r="A47" s="54" t="s">
        <v>193</v>
      </c>
      <c r="B47" s="54"/>
      <c r="C47" s="57"/>
      <c r="D47" s="54"/>
      <c r="E47" s="58"/>
      <c r="G47" s="377">
        <f>COUNTIF(G6:G44,"&gt;0")</f>
        <v>0</v>
      </c>
      <c r="H47" s="377">
        <f>COUNTIF(H6:H44,"&gt;0")</f>
        <v>0</v>
      </c>
      <c r="I47" s="377">
        <f>COUNTIF(I6:I44,"&gt;0")</f>
        <v>0</v>
      </c>
      <c r="J47" s="377">
        <f>COUNTIF(J6:J44,"&gt;0")</f>
        <v>0</v>
      </c>
      <c r="K47" s="377">
        <f>COUNTIF(K6:K44,"&gt;0")</f>
        <v>0</v>
      </c>
    </row>
    <row r="48" spans="1:11" x14ac:dyDescent="0.2">
      <c r="A48" s="54" t="s">
        <v>194</v>
      </c>
      <c r="B48" s="54"/>
      <c r="C48" s="57"/>
      <c r="D48" s="54"/>
      <c r="E48" s="58"/>
      <c r="G48" s="57"/>
      <c r="H48" s="57"/>
      <c r="I48" s="57"/>
      <c r="J48" s="57"/>
      <c r="K48" s="57"/>
    </row>
  </sheetData>
  <sheetProtection selectLockedCells="1" selectUnlockedCells="1"/>
  <hyperlinks>
    <hyperlink ref="G4" location="'M1'!G1" display="'M1'!G1"/>
    <hyperlink ref="H4" location="'M2'!G1" display="'M2'!G1"/>
    <hyperlink ref="I4" location="'M3'!G1" display="'M3'!G1"/>
    <hyperlink ref="J4" location="'M4'!G1" display="'M4'!G1"/>
    <hyperlink ref="K4" location="'M5'!G1" display="'M5'!G1"/>
  </hyperlinks>
  <pageMargins left="0.78740157480314965" right="0.39370078740157483" top="0.78740157480314965" bottom="0.39370078740157483" header="0.78740157480314965" footer="0"/>
  <pageSetup paperSize="9" firstPageNumber="0" orientation="portrait" horizontalDpi="300" verticalDpi="300" r:id="rId1"/>
  <headerFooter alignWithMargins="0">
    <oddHeader>&amp;R&amp;"Arial,Regular"&amp;9Page &amp;P of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27</vt:i4>
      </vt:variant>
    </vt:vector>
  </HeadingPairs>
  <TitlesOfParts>
    <vt:vector size="55" baseType="lpstr">
      <vt:lpstr>Kalend</vt:lpstr>
      <vt:lpstr>Reit</vt:lpstr>
      <vt:lpstr>A</vt:lpstr>
      <vt:lpstr>1</vt:lpstr>
      <vt:lpstr>2</vt:lpstr>
      <vt:lpstr>3</vt:lpstr>
      <vt:lpstr>KJ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L</vt:lpstr>
      <vt:lpstr>M</vt:lpstr>
      <vt:lpstr>M1</vt:lpstr>
      <vt:lpstr>M2</vt:lpstr>
      <vt:lpstr>M3</vt:lpstr>
      <vt:lpstr>M4</vt:lpstr>
      <vt:lpstr>M5</vt:lpstr>
      <vt:lpstr>Valem</vt:lpstr>
      <vt:lpstr>Valem M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A!Print_Titles</vt:lpstr>
      <vt:lpstr>Kalend!Print_Titles</vt:lpstr>
      <vt:lpstr>KJ!Print_Titles</vt:lpstr>
      <vt:lpstr>M!Print_Titles</vt:lpstr>
      <vt:lpstr>'M1'!Print_Titles</vt:lpstr>
      <vt:lpstr>'M2'!Print_Titles</vt:lpstr>
      <vt:lpstr>'M3'!Print_Titles</vt:lpstr>
      <vt:lpstr>'M4'!Print_Titles</vt:lpstr>
      <vt:lpstr>'M5'!Print_Titles</vt:lpstr>
      <vt:lpstr>Reit!Print_Titles</vt:lpstr>
      <vt:lpstr>Valem!Print_Titles</vt:lpstr>
      <vt:lpstr>'Valem 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2019-04-12T09:16:30Z</dcterms:created>
  <dcterms:modified xsi:type="dcterms:W3CDTF">2022-02-02T17:00:23Z</dcterms:modified>
</cp:coreProperties>
</file>