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480" windowHeight="8580" tabRatio="615"/>
  </bookViews>
  <sheets>
    <sheet name="Võistkondlik" sheetId="11" r:id="rId1"/>
    <sheet name="M 35-49" sheetId="2" r:id="rId2"/>
    <sheet name="M 50-59" sheetId="1" r:id="rId3"/>
    <sheet name="M 60-69" sheetId="3" r:id="rId4"/>
    <sheet name="M 70+" sheetId="4" r:id="rId5"/>
    <sheet name="N 35-44" sheetId="7" r:id="rId6"/>
    <sheet name="N 45-59" sheetId="8" r:id="rId7"/>
    <sheet name="N 60-69" sheetId="9" r:id="rId8"/>
    <sheet name="N 70+" sheetId="10" r:id="rId9"/>
  </sheets>
  <definedNames>
    <definedName name="_xlnm.Print_Area" localSheetId="1">'M 35-49'!$A$1:$K$309</definedName>
    <definedName name="_xlnm.Print_Area" localSheetId="2">'M 50-59'!$A$1:$K$309</definedName>
    <definedName name="_xlnm.Print_Area" localSheetId="3">'M 60-69'!$A$1:$K$306</definedName>
    <definedName name="_xlnm.Print_Area" localSheetId="4">'M 70+'!$A$1:$K$305</definedName>
    <definedName name="_xlnm.Print_Area" localSheetId="5">'N 35-44'!$A$1:$J$305</definedName>
    <definedName name="_xlnm.Print_Area" localSheetId="6">'N 45-59'!$A$1:$K$310</definedName>
    <definedName name="_xlnm.Print_Area" localSheetId="7">'N 60-69'!$A$1:$K$304</definedName>
    <definedName name="_xlnm.Print_Area" localSheetId="8">'N 70+'!$A$1:$K$303</definedName>
    <definedName name="_xlnm.Print_Titles" localSheetId="1">'M 35-49'!$1:$4</definedName>
    <definedName name="_xlnm.Print_Titles" localSheetId="2">'M 50-59'!$1:$4</definedName>
    <definedName name="_xlnm.Print_Titles" localSheetId="3">'M 60-69'!$1:$4</definedName>
    <definedName name="_xlnm.Print_Titles" localSheetId="4">'M 70+'!$1:$4</definedName>
    <definedName name="_xlnm.Print_Titles" localSheetId="5">'N 35-44'!$1:$4</definedName>
    <definedName name="_xlnm.Print_Titles" localSheetId="6">'N 45-59'!$1:$4</definedName>
    <definedName name="_xlnm.Print_Titles" localSheetId="7">'N 60-69'!$1:$4</definedName>
    <definedName name="_xlnm.Print_Titles" localSheetId="8">'N 70+'!$1:$4</definedName>
  </definedNames>
  <calcPr calcId="145621"/>
</workbook>
</file>

<file path=xl/calcChain.xml><?xml version="1.0" encoding="utf-8"?>
<calcChain xmlns="http://schemas.openxmlformats.org/spreadsheetml/2006/main">
  <c r="G144" i="8" l="1"/>
  <c r="C139" i="8"/>
  <c r="C137" i="8"/>
  <c r="C130" i="8"/>
  <c r="C128" i="8"/>
  <c r="C121" i="8"/>
  <c r="C119" i="8"/>
  <c r="B108" i="8"/>
  <c r="B106" i="8"/>
  <c r="B104" i="8"/>
  <c r="B102" i="8"/>
  <c r="G141" i="8"/>
  <c r="G138" i="8"/>
  <c r="G132" i="8"/>
  <c r="G129" i="8"/>
  <c r="G123" i="8"/>
  <c r="G120" i="8"/>
  <c r="C107" i="8"/>
  <c r="C112" i="8"/>
  <c r="G111" i="8" s="1"/>
  <c r="C110" i="8"/>
  <c r="G114" i="8" s="1"/>
  <c r="C103" i="8"/>
  <c r="G108" i="8" s="1"/>
  <c r="B305" i="7"/>
  <c r="B304" i="7"/>
  <c r="B303" i="7"/>
  <c r="B302" i="7"/>
  <c r="B301" i="7"/>
  <c r="B300" i="7"/>
  <c r="B305" i="4"/>
  <c r="B304" i="4"/>
  <c r="B303" i="4"/>
  <c r="B302" i="4"/>
  <c r="B301" i="4"/>
  <c r="B300" i="4"/>
  <c r="C139" i="1"/>
  <c r="G141" i="1" s="1"/>
  <c r="C137" i="1"/>
  <c r="G138" i="1" s="1"/>
  <c r="C130" i="1"/>
  <c r="G132" i="1" s="1"/>
  <c r="C128" i="1"/>
  <c r="G129" i="1" s="1"/>
  <c r="C121" i="1"/>
  <c r="G123" i="1" s="1"/>
  <c r="C119" i="1"/>
  <c r="G120" i="1" s="1"/>
  <c r="B108" i="1"/>
  <c r="C107" i="1" s="1"/>
  <c r="G105" i="1" s="1"/>
  <c r="B106" i="1"/>
  <c r="C112" i="1" s="1"/>
  <c r="B104" i="1"/>
  <c r="C110" i="1" s="1"/>
  <c r="G114" i="1" s="1"/>
  <c r="B102" i="1"/>
  <c r="C103" i="1" s="1"/>
  <c r="G108" i="1" s="1"/>
  <c r="G105" i="8" l="1"/>
  <c r="G111" i="1"/>
  <c r="C139" i="2"/>
  <c r="C137" i="2"/>
  <c r="C130" i="2"/>
  <c r="C128" i="2"/>
  <c r="C121" i="2"/>
  <c r="G123" i="2" s="1"/>
  <c r="C119" i="2"/>
  <c r="G120" i="2" s="1"/>
  <c r="G141" i="2"/>
  <c r="G132" i="2"/>
  <c r="G138" i="2"/>
  <c r="G129" i="2"/>
  <c r="H18" i="2"/>
  <c r="L18" i="2" s="1"/>
  <c r="H17" i="2"/>
  <c r="L17" i="2" s="1"/>
  <c r="H16" i="2"/>
  <c r="L16" i="2" s="1"/>
  <c r="H15" i="2"/>
  <c r="L15" i="2" s="1"/>
  <c r="H14" i="2"/>
  <c r="L14" i="2" s="1"/>
  <c r="M13" i="2"/>
  <c r="H11" i="2"/>
  <c r="L11" i="2" s="1"/>
  <c r="H10" i="2"/>
  <c r="L10" i="2" s="1"/>
  <c r="H9" i="2"/>
  <c r="L9" i="2" s="1"/>
  <c r="H8" i="2"/>
  <c r="L8" i="2" s="1"/>
  <c r="H7" i="2"/>
  <c r="L7" i="2" s="1"/>
  <c r="M6" i="2"/>
  <c r="H18" i="1"/>
  <c r="L18" i="1" s="1"/>
  <c r="H17" i="1"/>
  <c r="L17" i="1" s="1"/>
  <c r="H16" i="1"/>
  <c r="L16" i="1" s="1"/>
  <c r="H15" i="1"/>
  <c r="L15" i="1" s="1"/>
  <c r="H14" i="1"/>
  <c r="L14" i="1" s="1"/>
  <c r="M13" i="1"/>
  <c r="H11" i="1"/>
  <c r="L11" i="1" s="1"/>
  <c r="H10" i="1"/>
  <c r="L10" i="1" s="1"/>
  <c r="H9" i="1"/>
  <c r="L9" i="1" s="1"/>
  <c r="H8" i="1"/>
  <c r="L8" i="1" s="1"/>
  <c r="H7" i="1"/>
  <c r="L7" i="1" s="1"/>
  <c r="M6" i="1"/>
  <c r="H18" i="3"/>
  <c r="L18" i="3" s="1"/>
  <c r="H17" i="3"/>
  <c r="L17" i="3" s="1"/>
  <c r="H16" i="3"/>
  <c r="L16" i="3" s="1"/>
  <c r="H15" i="3"/>
  <c r="L15" i="3" s="1"/>
  <c r="H14" i="3"/>
  <c r="L14" i="3" s="1"/>
  <c r="M13" i="3"/>
  <c r="J8" i="2" l="1"/>
  <c r="M8" i="2" s="1"/>
  <c r="K8" i="2"/>
  <c r="J10" i="2"/>
  <c r="M10" i="2" s="1"/>
  <c r="K10" i="2"/>
  <c r="K15" i="2"/>
  <c r="J15" i="2"/>
  <c r="M15" i="2" s="1"/>
  <c r="K17" i="2"/>
  <c r="J17" i="2"/>
  <c r="M17" i="2" s="1"/>
  <c r="J7" i="2"/>
  <c r="K7" i="2"/>
  <c r="J9" i="2"/>
  <c r="M9" i="2"/>
  <c r="K9" i="2"/>
  <c r="J11" i="2"/>
  <c r="M11" i="2" s="1"/>
  <c r="K11" i="2"/>
  <c r="K14" i="2"/>
  <c r="J14" i="2"/>
  <c r="K16" i="2"/>
  <c r="J16" i="2"/>
  <c r="K18" i="2"/>
  <c r="J18" i="2"/>
  <c r="M18" i="2" s="1"/>
  <c r="J8" i="1"/>
  <c r="M8" i="1" s="1"/>
  <c r="K8" i="1"/>
  <c r="J10" i="1"/>
  <c r="K10" i="1"/>
  <c r="K15" i="1"/>
  <c r="J15" i="1"/>
  <c r="M15" i="1" s="1"/>
  <c r="K17" i="1"/>
  <c r="J17" i="1"/>
  <c r="M17" i="1" s="1"/>
  <c r="J7" i="1"/>
  <c r="M7" i="1" s="1"/>
  <c r="K7" i="1"/>
  <c r="J9" i="1"/>
  <c r="M9" i="1" s="1"/>
  <c r="K9" i="1"/>
  <c r="J11" i="1"/>
  <c r="K11" i="1"/>
  <c r="K14" i="1"/>
  <c r="J14" i="1"/>
  <c r="M14" i="1" s="1"/>
  <c r="K16" i="1"/>
  <c r="J16" i="1"/>
  <c r="M16" i="1" s="1"/>
  <c r="K18" i="1"/>
  <c r="J18" i="1"/>
  <c r="M18" i="1" s="1"/>
  <c r="I18" i="1" s="1"/>
  <c r="K14" i="3"/>
  <c r="J14" i="3"/>
  <c r="M14" i="3" s="1"/>
  <c r="K16" i="3"/>
  <c r="J16" i="3"/>
  <c r="M16" i="3" s="1"/>
  <c r="K18" i="3"/>
  <c r="J18" i="3"/>
  <c r="M18" i="3" s="1"/>
  <c r="K15" i="3"/>
  <c r="J15" i="3"/>
  <c r="M15" i="3" s="1"/>
  <c r="K17" i="3"/>
  <c r="J17" i="3"/>
  <c r="M17" i="3" s="1"/>
  <c r="M16" i="2" l="1"/>
  <c r="M14" i="2"/>
  <c r="I18" i="2" s="1"/>
  <c r="M7" i="2"/>
  <c r="I11" i="2"/>
  <c r="I14" i="2"/>
  <c r="I10" i="2"/>
  <c r="I7" i="2"/>
  <c r="I9" i="2"/>
  <c r="I17" i="2"/>
  <c r="I15" i="2"/>
  <c r="I8" i="2"/>
  <c r="M11" i="1"/>
  <c r="I11" i="1" s="1"/>
  <c r="M10" i="1"/>
  <c r="I17" i="1"/>
  <c r="I15" i="1"/>
  <c r="I10" i="1"/>
  <c r="I16" i="1"/>
  <c r="I14" i="1"/>
  <c r="I7" i="1"/>
  <c r="I9" i="1"/>
  <c r="I8" i="1"/>
  <c r="I16" i="2" l="1"/>
  <c r="B108" i="2"/>
  <c r="C112" i="2" s="1"/>
  <c r="B104" i="2"/>
  <c r="C110" i="2" s="1"/>
  <c r="G111" i="2" s="1"/>
  <c r="B106" i="2"/>
  <c r="C107" i="2" s="1"/>
  <c r="B102" i="2"/>
  <c r="C103" i="2" s="1"/>
  <c r="G105" i="2" s="1"/>
  <c r="H11" i="3"/>
  <c r="L11" i="3" s="1"/>
  <c r="H10" i="3"/>
  <c r="L10" i="3" s="1"/>
  <c r="H9" i="3"/>
  <c r="L9" i="3" s="1"/>
  <c r="H8" i="3"/>
  <c r="L8" i="3" s="1"/>
  <c r="H7" i="3"/>
  <c r="L7" i="3" s="1"/>
  <c r="M6" i="3"/>
  <c r="G108" i="2" l="1"/>
  <c r="G114" i="2"/>
  <c r="I11" i="3"/>
  <c r="I18" i="3"/>
  <c r="I17" i="3"/>
  <c r="I16" i="3"/>
  <c r="I15" i="3"/>
  <c r="I14" i="3"/>
  <c r="K10" i="3"/>
  <c r="J10" i="3"/>
  <c r="M10" i="3" s="1"/>
  <c r="K8" i="3"/>
  <c r="J8" i="3"/>
  <c r="M8" i="3" s="1"/>
  <c r="K7" i="3"/>
  <c r="J7" i="3"/>
  <c r="M7" i="3" s="1"/>
  <c r="K9" i="3"/>
  <c r="J9" i="3"/>
  <c r="M9" i="3" s="1"/>
  <c r="K11" i="3"/>
  <c r="J11" i="3"/>
  <c r="M11" i="3" s="1"/>
  <c r="I8" i="3" s="1"/>
  <c r="I10" i="3"/>
  <c r="H11" i="9"/>
  <c r="L11" i="9" s="1"/>
  <c r="H10" i="9"/>
  <c r="L10" i="9" s="1"/>
  <c r="H9" i="9"/>
  <c r="L9" i="9" s="1"/>
  <c r="H8" i="9"/>
  <c r="L8" i="9" s="1"/>
  <c r="H7" i="9"/>
  <c r="L7" i="9" s="1"/>
  <c r="M6" i="9"/>
  <c r="H11" i="10"/>
  <c r="L11" i="10" s="1"/>
  <c r="H10" i="10"/>
  <c r="L10" i="10" s="1"/>
  <c r="H9" i="10"/>
  <c r="L9" i="10" s="1"/>
  <c r="H8" i="10"/>
  <c r="L8" i="10" s="1"/>
  <c r="H7" i="10"/>
  <c r="L7" i="10" s="1"/>
  <c r="M6" i="10"/>
  <c r="I11" i="10" s="1"/>
  <c r="I7" i="3" l="1"/>
  <c r="I9" i="3"/>
  <c r="K8" i="9"/>
  <c r="J8" i="9"/>
  <c r="M8" i="9" s="1"/>
  <c r="K10" i="9"/>
  <c r="J10" i="9"/>
  <c r="M10" i="9" s="1"/>
  <c r="K7" i="9"/>
  <c r="J7" i="9"/>
  <c r="M7" i="9" s="1"/>
  <c r="K9" i="9"/>
  <c r="J9" i="9"/>
  <c r="M9" i="9" s="1"/>
  <c r="K11" i="9"/>
  <c r="J11" i="9"/>
  <c r="M11" i="9" s="1"/>
  <c r="I11" i="9" s="1"/>
  <c r="K8" i="10"/>
  <c r="J8" i="10"/>
  <c r="M8" i="10" s="1"/>
  <c r="I8" i="10" s="1"/>
  <c r="K10" i="10"/>
  <c r="J10" i="10"/>
  <c r="M10" i="10" s="1"/>
  <c r="K7" i="10"/>
  <c r="J7" i="10"/>
  <c r="M7" i="10" s="1"/>
  <c r="K9" i="10"/>
  <c r="J9" i="10"/>
  <c r="M9" i="10" s="1"/>
  <c r="K11" i="10"/>
  <c r="J11" i="10"/>
  <c r="M11" i="10" s="1"/>
  <c r="B108" i="3" l="1"/>
  <c r="C112" i="3" s="1"/>
  <c r="B104" i="3"/>
  <c r="C103" i="3" s="1"/>
  <c r="G108" i="3" s="1"/>
  <c r="B106" i="3"/>
  <c r="C107" i="3" s="1"/>
  <c r="G105" i="3" s="1"/>
  <c r="B102" i="3"/>
  <c r="C110" i="3" s="1"/>
  <c r="G111" i="3" s="1"/>
  <c r="I9" i="9"/>
  <c r="I7" i="9"/>
  <c r="I8" i="9"/>
  <c r="I10" i="9"/>
  <c r="I7" i="10"/>
  <c r="I10" i="10"/>
  <c r="I9" i="10"/>
  <c r="G111" i="9" l="1"/>
  <c r="G105" i="9"/>
  <c r="G114" i="9"/>
  <c r="G108" i="9"/>
  <c r="G102" i="9"/>
  <c r="B302" i="3"/>
  <c r="B300" i="3"/>
  <c r="B301" i="3"/>
  <c r="G111" i="10"/>
  <c r="G105" i="10"/>
  <c r="G108" i="10"/>
  <c r="G102" i="10"/>
  <c r="G114" i="3"/>
  <c r="B306" i="3" s="1"/>
  <c r="D303" i="10"/>
  <c r="D302" i="10"/>
  <c r="D301" i="10"/>
  <c r="D300" i="10"/>
  <c r="D304" i="9"/>
  <c r="D303" i="9"/>
  <c r="D302" i="9"/>
  <c r="D301" i="9"/>
  <c r="D300" i="9"/>
  <c r="D310" i="8"/>
  <c r="B310" i="8"/>
  <c r="D309" i="8"/>
  <c r="B309" i="8"/>
  <c r="D308" i="8"/>
  <c r="B308" i="8"/>
  <c r="D307" i="8"/>
  <c r="B307" i="8"/>
  <c r="D306" i="8"/>
  <c r="B306" i="8"/>
  <c r="D305" i="8"/>
  <c r="B305" i="8"/>
  <c r="D304" i="8"/>
  <c r="B304" i="8"/>
  <c r="D303" i="8"/>
  <c r="B303" i="8"/>
  <c r="D302" i="8"/>
  <c r="B302" i="8"/>
  <c r="D301" i="8"/>
  <c r="B301" i="8"/>
  <c r="D300" i="8"/>
  <c r="B300" i="8"/>
  <c r="D305" i="7"/>
  <c r="D304" i="7"/>
  <c r="D303" i="7"/>
  <c r="D302" i="7"/>
  <c r="D301" i="7"/>
  <c r="D300" i="7"/>
  <c r="D305" i="4"/>
  <c r="D304" i="4"/>
  <c r="D303" i="4"/>
  <c r="D302" i="4"/>
  <c r="D301" i="4"/>
  <c r="D300" i="4"/>
  <c r="D306" i="3"/>
  <c r="D305" i="3"/>
  <c r="D304" i="3"/>
  <c r="D303" i="3"/>
  <c r="D302" i="3"/>
  <c r="D301" i="3"/>
  <c r="D300" i="3"/>
  <c r="D309" i="1"/>
  <c r="B309" i="1"/>
  <c r="D308" i="1"/>
  <c r="B308" i="1"/>
  <c r="D307" i="1"/>
  <c r="B307" i="1"/>
  <c r="D306" i="1"/>
  <c r="B306" i="1"/>
  <c r="D305" i="1"/>
  <c r="B305" i="1"/>
  <c r="D304" i="1"/>
  <c r="B304" i="1"/>
  <c r="D303" i="1"/>
  <c r="B303" i="1"/>
  <c r="D302" i="1"/>
  <c r="B302" i="1"/>
  <c r="D301" i="1"/>
  <c r="B301" i="1"/>
  <c r="D300" i="1"/>
  <c r="B300" i="1"/>
  <c r="B309" i="2"/>
  <c r="B308" i="2"/>
  <c r="B307" i="2"/>
  <c r="B306" i="2"/>
  <c r="B305" i="2"/>
  <c r="B304" i="2"/>
  <c r="B303" i="2"/>
  <c r="B302" i="2"/>
  <c r="B301" i="2"/>
  <c r="B300" i="2"/>
  <c r="D309" i="2"/>
  <c r="D308" i="2"/>
  <c r="D307" i="2"/>
  <c r="D306" i="2"/>
  <c r="D305" i="2"/>
  <c r="D304" i="2"/>
  <c r="D303" i="2"/>
  <c r="D302" i="2"/>
  <c r="D301" i="2"/>
  <c r="D300" i="2"/>
  <c r="C10" i="11"/>
  <c r="C11" i="11"/>
  <c r="C12" i="11"/>
  <c r="C13" i="11"/>
  <c r="C14" i="11"/>
  <c r="G134" i="3"/>
  <c r="G131" i="3"/>
  <c r="G128" i="3"/>
  <c r="G117" i="4"/>
  <c r="G114" i="4"/>
  <c r="G111" i="4"/>
  <c r="G108" i="4"/>
  <c r="G105" i="4"/>
  <c r="G102" i="4"/>
  <c r="G117" i="7"/>
  <c r="G114" i="7"/>
  <c r="G111" i="7"/>
  <c r="G108" i="7"/>
  <c r="G105" i="7"/>
  <c r="G102" i="7"/>
  <c r="B303" i="9" l="1"/>
  <c r="B301" i="9"/>
  <c r="B304" i="9"/>
  <c r="B302" i="9"/>
  <c r="B300" i="9"/>
  <c r="B303" i="3"/>
  <c r="B304" i="3"/>
  <c r="B305" i="3"/>
  <c r="B303" i="10"/>
  <c r="B301" i="10"/>
  <c r="B302" i="10"/>
  <c r="B300" i="10"/>
  <c r="A3" i="10" l="1"/>
  <c r="A2" i="10"/>
  <c r="A1" i="10"/>
  <c r="A3" i="9"/>
  <c r="A2" i="9"/>
  <c r="A1" i="9"/>
  <c r="A3" i="8"/>
  <c r="A2" i="8"/>
  <c r="A1" i="8"/>
  <c r="A3" i="7"/>
  <c r="A2" i="7"/>
  <c r="A1" i="7"/>
  <c r="A3" i="4"/>
  <c r="A2" i="4"/>
  <c r="A1" i="4"/>
  <c r="A3" i="3"/>
  <c r="A2" i="3"/>
  <c r="A1" i="3"/>
  <c r="A3" i="1"/>
  <c r="A2" i="1"/>
  <c r="A1" i="1"/>
  <c r="A3" i="2"/>
  <c r="A2" i="2"/>
  <c r="A1" i="2"/>
  <c r="AH11" i="11" l="1"/>
  <c r="AJ10" i="11" l="1"/>
  <c r="AJ11" i="11"/>
  <c r="AJ12" i="11"/>
  <c r="AJ13" i="11"/>
  <c r="AJ14" i="11"/>
  <c r="AJ9" i="11"/>
  <c r="AJ15" i="11" l="1"/>
  <c r="AI10" i="11"/>
  <c r="AI11" i="11"/>
  <c r="AI12" i="11"/>
  <c r="AI13" i="11"/>
  <c r="AI14" i="11"/>
  <c r="AH10" i="11"/>
  <c r="AH12" i="11"/>
  <c r="AH13" i="11"/>
  <c r="AH14" i="11"/>
  <c r="AH9" i="11"/>
  <c r="AG15" i="11"/>
  <c r="AF15" i="11"/>
  <c r="AI9" i="11"/>
  <c r="C9" i="11"/>
  <c r="AI15" i="11" l="1"/>
  <c r="AH15" i="11"/>
</calcChain>
</file>

<file path=xl/comments1.xml><?xml version="1.0" encoding="utf-8"?>
<comments xmlns="http://schemas.openxmlformats.org/spreadsheetml/2006/main">
  <authors>
    <author>Author</author>
  </authors>
  <commentLis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K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K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K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K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K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</t>
        </r>
      </text>
    </comment>
  </commentList>
</comments>
</file>

<file path=xl/sharedStrings.xml><?xml version="1.0" encoding="utf-8"?>
<sst xmlns="http://schemas.openxmlformats.org/spreadsheetml/2006/main" count="465" uniqueCount="163">
  <si>
    <t>A</t>
  </si>
  <si>
    <t>V-K</t>
  </si>
  <si>
    <t>K</t>
  </si>
  <si>
    <t>1. voor</t>
  </si>
  <si>
    <t>1-5</t>
  </si>
  <si>
    <t>2-4</t>
  </si>
  <si>
    <t>2. voor</t>
  </si>
  <si>
    <t>1-3</t>
  </si>
  <si>
    <t>4-5</t>
  </si>
  <si>
    <t>3. voor</t>
  </si>
  <si>
    <t>2-5</t>
  </si>
  <si>
    <t>3-4</t>
  </si>
  <si>
    <t>4. voor</t>
  </si>
  <si>
    <t>2-1</t>
  </si>
  <si>
    <t>3-5</t>
  </si>
  <si>
    <t>5. voor</t>
  </si>
  <si>
    <t>2-3</t>
  </si>
  <si>
    <t>1-4</t>
  </si>
  <si>
    <t>1-2</t>
  </si>
  <si>
    <t>B</t>
  </si>
  <si>
    <t>Mehed 50 - 59</t>
  </si>
  <si>
    <t>3-1</t>
  </si>
  <si>
    <t>V</t>
  </si>
  <si>
    <t>A1</t>
  </si>
  <si>
    <t>B2</t>
  </si>
  <si>
    <t>B1</t>
  </si>
  <si>
    <t>A2</t>
  </si>
  <si>
    <t>4. koht</t>
  </si>
  <si>
    <t>Nimi</t>
  </si>
  <si>
    <t>A3</t>
  </si>
  <si>
    <t>B3</t>
  </si>
  <si>
    <t>5. koht</t>
  </si>
  <si>
    <t>6. koht</t>
  </si>
  <si>
    <t>A4</t>
  </si>
  <si>
    <t>B4</t>
  </si>
  <si>
    <t>A5</t>
  </si>
  <si>
    <t>B5</t>
  </si>
  <si>
    <t>7. koht</t>
  </si>
  <si>
    <t>8. koht</t>
  </si>
  <si>
    <t>9. koht</t>
  </si>
  <si>
    <t>Sünd.</t>
  </si>
  <si>
    <t>0-4</t>
  </si>
  <si>
    <t>10. koht</t>
  </si>
  <si>
    <t>11. koht</t>
  </si>
  <si>
    <t>Mehed 60 - 69</t>
  </si>
  <si>
    <t>Mehed 35 - 49</t>
  </si>
  <si>
    <t>0-2</t>
  </si>
  <si>
    <t>2-0</t>
  </si>
  <si>
    <t>1-1</t>
  </si>
  <si>
    <t>Mehed 70+</t>
  </si>
  <si>
    <t>Naised 35 - 44</t>
  </si>
  <si>
    <t>4-1</t>
  </si>
  <si>
    <t>3-2</t>
  </si>
  <si>
    <t>1-6</t>
  </si>
  <si>
    <t>2-6</t>
  </si>
  <si>
    <t>3-6</t>
  </si>
  <si>
    <t>4-6</t>
  </si>
  <si>
    <t>5-6</t>
  </si>
  <si>
    <t>Naised 45 - 59</t>
  </si>
  <si>
    <t>Naised 60 - 69</t>
  </si>
  <si>
    <t>Naised 70+</t>
  </si>
  <si>
    <t>Osalejaid</t>
  </si>
  <si>
    <t>Koht</t>
  </si>
  <si>
    <t>VÕISTKONDLIK PAREMUSJÄRJESTUS</t>
  </si>
  <si>
    <t>Võite</t>
  </si>
  <si>
    <t>Medaleid</t>
  </si>
  <si>
    <t>Kuld</t>
  </si>
  <si>
    <t>Hõbe</t>
  </si>
  <si>
    <t>Pronks</t>
  </si>
  <si>
    <t>k</t>
  </si>
  <si>
    <t>v</t>
  </si>
  <si>
    <t>3. koht</t>
  </si>
  <si>
    <t>1. koht</t>
  </si>
  <si>
    <t>2. koht</t>
  </si>
  <si>
    <t>1 - 4 koht</t>
  </si>
  <si>
    <t>5 - 7 koht</t>
  </si>
  <si>
    <t>5-0</t>
  </si>
  <si>
    <t>0-5</t>
  </si>
  <si>
    <t>B6</t>
  </si>
  <si>
    <t>Toimumisaeg: L, 25.05.2013 kell 11:00</t>
  </si>
  <si>
    <t>Individuaalsete punktide jaotus</t>
  </si>
  <si>
    <t>ESVL INDIVIDUAAL-VÕISTKONDLIKUD MEISTRIVÕISTLUSED PETANGIS 2013</t>
  </si>
  <si>
    <t>P</t>
  </si>
  <si>
    <t>Toimumiskoht: Läänemaa, Haapsalu, Uuskalda</t>
  </si>
  <si>
    <t>1 - 6 koht</t>
  </si>
  <si>
    <t>1 - 5 koht</t>
  </si>
  <si>
    <t>1-4 koht</t>
  </si>
  <si>
    <t>5-6 koht</t>
  </si>
  <si>
    <t>7-8 koht</t>
  </si>
  <si>
    <t>9-11 koht</t>
  </si>
  <si>
    <t>Märt Lindsalu (Lääne)</t>
  </si>
  <si>
    <t>Aigar Lusbo (Võru)</t>
  </si>
  <si>
    <t>Uku Kollom (Lääne)</t>
  </si>
  <si>
    <t>Tiit Kattai (Valga)</t>
  </si>
  <si>
    <t>Anti Alasi (Tartu)</t>
  </si>
  <si>
    <t>Jaan Lüitsepp (Võru)</t>
  </si>
  <si>
    <t>Janek Kangur (Valga)</t>
  </si>
  <si>
    <t>Silver Kingissepp (Lääne)</t>
  </si>
  <si>
    <t>Tiit Palk (Lääne)</t>
  </si>
  <si>
    <t>Tõnu Sõrmus (Valga)</t>
  </si>
  <si>
    <t>Aivar Sein (Lääne)</t>
  </si>
  <si>
    <t>Arvo Rako (Lääne)</t>
  </si>
  <si>
    <t>Kaido Antsve (Lääne)</t>
  </si>
  <si>
    <t>Vello Pluum (Tartu)</t>
  </si>
  <si>
    <t>Aarne Peterson (Tartu)</t>
  </si>
  <si>
    <t>Helkiv Labbi (Võru)</t>
  </si>
  <si>
    <t>Tõnu Haga (Võru)</t>
  </si>
  <si>
    <t>Enn Tõppan (Tartu)</t>
  </si>
  <si>
    <t>Jüri Erm (Tartu)</t>
  </si>
  <si>
    <t>Mihkel Lillemets (Valga)</t>
  </si>
  <si>
    <t>Uudo Blaasen (Valga)</t>
  </si>
  <si>
    <t>Ljudmilla Lüitsepp (Võru)</t>
  </si>
  <si>
    <t>Irene Võrklaev (Lääne)</t>
  </si>
  <si>
    <t>Kertu Palm (Tartu)</t>
  </si>
  <si>
    <t>Anneli Kattai (Valga)</t>
  </si>
  <si>
    <t>Aili Robas (Lääne)</t>
  </si>
  <si>
    <t>Marina Vallik (Lääne)</t>
  </si>
  <si>
    <t>Reet Leemets (Lääne)</t>
  </si>
  <si>
    <t>Siiri Baranova (Valga)</t>
  </si>
  <si>
    <t>Mare Kingissepp (Lääne)</t>
  </si>
  <si>
    <t>Maive Sein (Lääne)</t>
  </si>
  <si>
    <t>Ille Sõrmus (Valga)</t>
  </si>
  <si>
    <t>Ülle Rauk (Võru)</t>
  </si>
  <si>
    <t>Merike Lusbo (Võru)</t>
  </si>
  <si>
    <t>Riina Ilves (Lääne)</t>
  </si>
  <si>
    <t>Silvi Labbi (Võru)</t>
  </si>
  <si>
    <t>Endla Antsve (Lääne)</t>
  </si>
  <si>
    <t>Jelena Brakina (Tartu)</t>
  </si>
  <si>
    <t>Ene-Malle Kutsar (Tartu)</t>
  </si>
  <si>
    <t>Tiiu Haga (Võru)</t>
  </si>
  <si>
    <t>Agnes Sirkel (Tartu)</t>
  </si>
  <si>
    <t>Elli Piller (Valga)</t>
  </si>
  <si>
    <t>Arija Rimbeniece (Võru)</t>
  </si>
  <si>
    <t>Helle Siidla (Lääne)</t>
  </si>
  <si>
    <t>Ülo Piik (I-Viru)</t>
  </si>
  <si>
    <t>Argo Sepp (I-Viru)</t>
  </si>
  <si>
    <t>Andres Veski (I-Viru)</t>
  </si>
  <si>
    <t>Aarne Välja (I-Viru)</t>
  </si>
  <si>
    <t>Jaan Sepp (I-Viru)</t>
  </si>
  <si>
    <t>Ivar Viljaste (I-Viru)</t>
  </si>
  <si>
    <t>Johannes Neiland (I-Viru)</t>
  </si>
  <si>
    <t>Vladimir Ogneštšikov (I-Viru)</t>
  </si>
  <si>
    <t>Elmo Lageda (I-Viru)</t>
  </si>
  <si>
    <t>Lemmit Toomra (I-Viru)</t>
  </si>
  <si>
    <t>Enno Konsa (I-Viru)</t>
  </si>
  <si>
    <t>Svetlana Sobolko (I-Viru)</t>
  </si>
  <si>
    <t>Sirje Viljaste (I-Viru)</t>
  </si>
  <si>
    <t>Vello Vasser (L-Viru)</t>
  </si>
  <si>
    <t>Heili Vasser (L-Viru)</t>
  </si>
  <si>
    <t>Võru</t>
  </si>
  <si>
    <t>I-Viru</t>
  </si>
  <si>
    <t>Lääne</t>
  </si>
  <si>
    <t>Tartu</t>
  </si>
  <si>
    <t>Valga</t>
  </si>
  <si>
    <t>L-Viru</t>
  </si>
  <si>
    <t>9-10 koht</t>
  </si>
  <si>
    <t>+/-</t>
  </si>
  <si>
    <t>M</t>
  </si>
  <si>
    <t>N</t>
  </si>
  <si>
    <t xml:space="preserve"> </t>
  </si>
  <si>
    <t>Maakond</t>
  </si>
  <si>
    <t>Sum</t>
  </si>
  <si>
    <t>Arvesse läks 8 paremat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</si>
</sst>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\-0;;@"/>
    <numFmt numFmtId="165" formatCode="\+0;\-0;0"/>
  </numFmts>
  <fonts count="36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8"/>
      <color indexed="8"/>
      <name val="Arial Narrow"/>
      <family val="2"/>
    </font>
    <font>
      <b/>
      <u/>
      <sz val="10"/>
      <name val="Arial"/>
      <family val="2"/>
      <charset val="186"/>
    </font>
    <font>
      <u/>
      <sz val="11"/>
      <color indexed="12"/>
      <name val="Calibri"/>
      <family val="2"/>
      <charset val="186"/>
    </font>
    <font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FF6600"/>
      <name val="Calibri"/>
      <family val="2"/>
      <charset val="186"/>
    </font>
    <font>
      <b/>
      <sz val="11"/>
      <color rgb="FFFA7D00"/>
      <name val="Calibri"/>
      <family val="2"/>
      <charset val="186"/>
    </font>
    <font>
      <b/>
      <sz val="11"/>
      <color rgb="FFFF9900"/>
      <name val="Calibri"/>
      <family val="2"/>
      <charset val="186"/>
    </font>
    <font>
      <i/>
      <sz val="11"/>
      <color rgb="FF808080"/>
      <name val="Calibri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rgb="FF1F497D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0"/>
      <color theme="10"/>
      <name val="Times New Roman"/>
      <family val="1"/>
      <charset val="186"/>
    </font>
    <font>
      <sz val="11"/>
      <color rgb="FF993300"/>
      <name val="Calibri"/>
      <family val="2"/>
      <charset val="186"/>
    </font>
    <font>
      <sz val="11"/>
      <color rgb="FF9C6500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rgb="FF3F3F3F"/>
      <name val="Calibri"/>
      <family val="2"/>
      <charset val="186"/>
    </font>
    <font>
      <b/>
      <sz val="10"/>
      <color theme="1"/>
      <name val="Arial"/>
      <family val="2"/>
      <charset val="186"/>
    </font>
    <font>
      <b/>
      <u/>
      <sz val="10"/>
      <color rgb="FFCC0000"/>
      <name val="Arial"/>
      <family val="2"/>
      <charset val="186"/>
    </font>
    <font>
      <b/>
      <sz val="10"/>
      <color rgb="FFCC0000"/>
      <name val="Arial"/>
      <family val="2"/>
      <charset val="186"/>
    </font>
    <font>
      <b/>
      <u/>
      <sz val="10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sz val="10"/>
      <color rgb="FFCC0000"/>
      <name val="Arial"/>
      <family val="2"/>
      <charset val="186"/>
    </font>
    <font>
      <b/>
      <u/>
      <sz val="10"/>
      <color theme="1"/>
      <name val="Arial"/>
      <family val="2"/>
      <charset val="186"/>
    </font>
    <font>
      <sz val="10"/>
      <color theme="0" tint="-0.34998626667073579"/>
      <name val="Arial"/>
      <family val="2"/>
      <charset val="186"/>
    </font>
    <font>
      <b/>
      <sz val="8"/>
      <color indexed="81"/>
      <name val="Tahoma"/>
      <family val="2"/>
      <charset val="186"/>
    </font>
    <font>
      <b/>
      <sz val="9"/>
      <color theme="1"/>
      <name val="Arial"/>
      <family val="2"/>
      <charset val="186"/>
    </font>
  </fonts>
  <fills count="22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Alignment="0" applyProtection="0"/>
    <xf numFmtId="0" fontId="11" fillId="6" borderId="0" applyNumberFormat="0" applyAlignment="0" applyProtection="0"/>
    <xf numFmtId="0" fontId="12" fillId="7" borderId="0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6" fillId="0" borderId="0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" fillId="0" borderId="0"/>
    <xf numFmtId="0" fontId="2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3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23" fillId="0" borderId="0"/>
    <xf numFmtId="0" fontId="23" fillId="0" borderId="0"/>
    <xf numFmtId="0" fontId="8" fillId="0" borderId="0"/>
    <xf numFmtId="0" fontId="24" fillId="6" borderId="0" applyNumberFormat="0" applyAlignment="0" applyProtection="0"/>
    <xf numFmtId="49" fontId="5" fillId="10" borderId="0" applyBorder="0" applyProtection="0">
      <alignment horizontal="left" vertical="top" wrapText="1"/>
    </xf>
    <xf numFmtId="0" fontId="23" fillId="0" borderId="0"/>
    <xf numFmtId="0" fontId="3" fillId="0" borderId="0"/>
  </cellStyleXfs>
  <cellXfs count="229">
    <xf numFmtId="0" fontId="0" fillId="0" borderId="0" xfId="0"/>
    <xf numFmtId="0" fontId="25" fillId="0" borderId="1" xfId="32" applyFont="1" applyBorder="1"/>
    <xf numFmtId="0" fontId="8" fillId="11" borderId="1" xfId="32" applyFont="1" applyFill="1" applyBorder="1" applyAlignment="1">
      <alignment horizontal="center"/>
    </xf>
    <xf numFmtId="0" fontId="0" fillId="0" borderId="0" xfId="0"/>
    <xf numFmtId="0" fontId="25" fillId="0" borderId="0" xfId="32" applyFont="1"/>
    <xf numFmtId="0" fontId="25" fillId="0" borderId="0" xfId="32" applyFont="1" applyFill="1" applyBorder="1" applyAlignment="1">
      <alignment horizontal="right"/>
    </xf>
    <xf numFmtId="0" fontId="25" fillId="0" borderId="0" xfId="32" applyFont="1" applyAlignment="1">
      <alignment horizontal="right"/>
    </xf>
    <xf numFmtId="0" fontId="25" fillId="0" borderId="0" xfId="32" applyFont="1" applyBorder="1"/>
    <xf numFmtId="0" fontId="25" fillId="0" borderId="0" xfId="32" applyFont="1"/>
    <xf numFmtId="0" fontId="25" fillId="0" borderId="1" xfId="0" applyFont="1" applyBorder="1"/>
    <xf numFmtId="0" fontId="25" fillId="0" borderId="0" xfId="0" applyFont="1" applyAlignment="1">
      <alignment horizontal="right"/>
    </xf>
    <xf numFmtId="0" fontId="25" fillId="0" borderId="1" xfId="32" applyFont="1" applyFill="1" applyBorder="1" applyAlignment="1">
      <alignment horizontal="center"/>
    </xf>
    <xf numFmtId="0" fontId="25" fillId="0" borderId="1" xfId="32" applyFont="1" applyBorder="1"/>
    <xf numFmtId="0" fontId="0" fillId="0" borderId="0" xfId="0" applyFont="1"/>
    <xf numFmtId="0" fontId="25" fillId="0" borderId="1" xfId="32" applyFont="1" applyFill="1" applyBorder="1"/>
    <xf numFmtId="0" fontId="25" fillId="0" borderId="0" xfId="32" applyFont="1" applyFill="1" applyBorder="1"/>
    <xf numFmtId="0" fontId="0" fillId="0" borderId="0" xfId="0" applyFont="1"/>
    <xf numFmtId="0" fontId="0" fillId="0" borderId="0" xfId="0" applyFont="1"/>
    <xf numFmtId="0" fontId="0" fillId="0" borderId="0" xfId="0"/>
    <xf numFmtId="0" fontId="25" fillId="0" borderId="0" xfId="32" applyFont="1"/>
    <xf numFmtId="0" fontId="25" fillId="0" borderId="1" xfId="32" applyFont="1" applyBorder="1" applyAlignment="1">
      <alignment horizontal="center"/>
    </xf>
    <xf numFmtId="0" fontId="8" fillId="0" borderId="1" xfId="32" applyFont="1" applyFill="1" applyBorder="1" applyAlignment="1">
      <alignment horizontal="center"/>
    </xf>
    <xf numFmtId="0" fontId="8" fillId="0" borderId="0" xfId="32" applyFont="1" applyFill="1" applyBorder="1" applyAlignment="1">
      <alignment horizontal="center"/>
    </xf>
    <xf numFmtId="49" fontId="8" fillId="0" borderId="0" xfId="32" applyNumberFormat="1" applyFont="1" applyBorder="1" applyAlignment="1">
      <alignment horizontal="center"/>
    </xf>
    <xf numFmtId="0" fontId="8" fillId="0" borderId="0" xfId="32" applyFont="1" applyBorder="1"/>
    <xf numFmtId="0" fontId="25" fillId="0" borderId="0" xfId="32" applyFont="1" applyFill="1" applyBorder="1" applyAlignment="1">
      <alignment horizontal="right"/>
    </xf>
    <xf numFmtId="0" fontId="8" fillId="0" borderId="0" xfId="32" applyFont="1" applyAlignment="1">
      <alignment horizontal="left"/>
    </xf>
    <xf numFmtId="0" fontId="25" fillId="0" borderId="0" xfId="32" applyFont="1" applyAlignment="1">
      <alignment horizontal="right"/>
    </xf>
    <xf numFmtId="0" fontId="8" fillId="0" borderId="2" xfId="32" applyFont="1" applyBorder="1"/>
    <xf numFmtId="0" fontId="8" fillId="0" borderId="8" xfId="32" applyFont="1" applyBorder="1" applyAlignment="1">
      <alignment horizontal="left"/>
    </xf>
    <xf numFmtId="0" fontId="8" fillId="0" borderId="9" xfId="32" applyFont="1" applyBorder="1"/>
    <xf numFmtId="0" fontId="8" fillId="0" borderId="0" xfId="32" applyFont="1" applyBorder="1" applyAlignment="1">
      <alignment horizontal="left"/>
    </xf>
    <xf numFmtId="0" fontId="8" fillId="0" borderId="7" xfId="32" applyFont="1" applyBorder="1"/>
    <xf numFmtId="0" fontId="8" fillId="0" borderId="11" xfId="32" applyFont="1" applyBorder="1" applyAlignment="1">
      <alignment horizontal="left"/>
    </xf>
    <xf numFmtId="0" fontId="25" fillId="0" borderId="4" xfId="32" applyFont="1" applyBorder="1"/>
    <xf numFmtId="0" fontId="25" fillId="0" borderId="0" xfId="32" applyFont="1" applyBorder="1"/>
    <xf numFmtId="0" fontId="25" fillId="0" borderId="1" xfId="32" applyFont="1" applyBorder="1"/>
    <xf numFmtId="0" fontId="8" fillId="16" borderId="1" xfId="32" applyFont="1" applyFill="1" applyBorder="1" applyAlignment="1">
      <alignment horizontal="center"/>
    </xf>
    <xf numFmtId="0" fontId="8" fillId="0" borderId="1" xfId="32" applyFont="1" applyBorder="1" applyAlignment="1">
      <alignment horizontal="center"/>
    </xf>
    <xf numFmtId="0" fontId="0" fillId="0" borderId="0" xfId="0" applyFont="1" applyFill="1"/>
    <xf numFmtId="0" fontId="0" fillId="0" borderId="0" xfId="0" applyFont="1"/>
    <xf numFmtId="0" fontId="25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8" fillId="0" borderId="0" xfId="32" applyFont="1" applyFill="1" applyBorder="1" applyAlignment="1">
      <alignment horizontal="right"/>
    </xf>
    <xf numFmtId="0" fontId="8" fillId="0" borderId="0" xfId="32" applyFont="1" applyFill="1" applyBorder="1" applyAlignment="1">
      <alignment horizontal="right"/>
    </xf>
    <xf numFmtId="0" fontId="25" fillId="0" borderId="0" xfId="0" applyFont="1" applyFill="1"/>
    <xf numFmtId="0" fontId="0" fillId="0" borderId="0" xfId="0" applyFill="1"/>
    <xf numFmtId="0" fontId="26" fillId="0" borderId="0" xfId="0" applyFont="1" applyFill="1"/>
    <xf numFmtId="0" fontId="8" fillId="0" borderId="5" xfId="32" applyFont="1" applyBorder="1"/>
    <xf numFmtId="0" fontId="8" fillId="0" borderId="0" xfId="32" applyFont="1"/>
    <xf numFmtId="0" fontId="8" fillId="0" borderId="0" xfId="32" applyFont="1" applyAlignment="1"/>
    <xf numFmtId="0" fontId="25" fillId="0" borderId="0" xfId="32" applyFont="1" applyAlignment="1">
      <alignment horizontal="center"/>
    </xf>
    <xf numFmtId="0" fontId="8" fillId="0" borderId="1" xfId="32" applyFont="1" applyBorder="1"/>
    <xf numFmtId="0" fontId="28" fillId="0" borderId="0" xfId="0" applyFont="1" applyFill="1"/>
    <xf numFmtId="0" fontId="25" fillId="0" borderId="1" xfId="32" applyFont="1" applyBorder="1" applyAlignment="1">
      <alignment horizontal="center"/>
    </xf>
    <xf numFmtId="0" fontId="29" fillId="0" borderId="1" xfId="32" applyFont="1" applyFill="1" applyBorder="1" applyAlignment="1">
      <alignment horizontal="center"/>
    </xf>
    <xf numFmtId="0" fontId="29" fillId="0" borderId="13" xfId="32" applyFont="1" applyFill="1" applyBorder="1" applyAlignment="1">
      <alignment horizontal="center"/>
    </xf>
    <xf numFmtId="0" fontId="30" fillId="0" borderId="17" xfId="32" applyFont="1" applyFill="1" applyBorder="1" applyAlignment="1">
      <alignment horizontal="center"/>
    </xf>
    <xf numFmtId="0" fontId="30" fillId="0" borderId="1" xfId="32" applyFont="1" applyFill="1" applyBorder="1" applyAlignment="1">
      <alignment horizontal="center"/>
    </xf>
    <xf numFmtId="0" fontId="31" fillId="0" borderId="1" xfId="32" applyFont="1" applyBorder="1" applyAlignment="1">
      <alignment horizontal="center"/>
    </xf>
    <xf numFmtId="0" fontId="29" fillId="0" borderId="0" xfId="32" applyFont="1" applyAlignment="1">
      <alignment horizontal="center"/>
    </xf>
    <xf numFmtId="0" fontId="27" fillId="0" borderId="0" xfId="32" applyFont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5" fillId="13" borderId="0" xfId="27" applyFont="1" applyFill="1" applyAlignment="1"/>
    <xf numFmtId="0" fontId="8" fillId="14" borderId="0" xfId="27" applyFont="1" applyFill="1" applyAlignment="1"/>
    <xf numFmtId="0" fontId="8" fillId="15" borderId="0" xfId="27" applyFont="1" applyFill="1" applyAlignment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0" fillId="16" borderId="1" xfId="32" applyFont="1" applyFill="1" applyBorder="1" applyAlignment="1">
      <alignment horizontal="center"/>
    </xf>
    <xf numFmtId="0" fontId="0" fillId="0" borderId="1" xfId="32" applyFont="1" applyBorder="1" applyAlignment="1">
      <alignment horizontal="center"/>
    </xf>
    <xf numFmtId="49" fontId="0" fillId="0" borderId="1" xfId="32" applyNumberFormat="1" applyFont="1" applyBorder="1" applyAlignment="1">
      <alignment horizontal="center"/>
    </xf>
    <xf numFmtId="0" fontId="0" fillId="0" borderId="1" xfId="32" applyFont="1" applyBorder="1"/>
    <xf numFmtId="0" fontId="0" fillId="0" borderId="0" xfId="32" applyFont="1" applyFill="1" applyBorder="1"/>
    <xf numFmtId="0" fontId="0" fillId="0" borderId="0" xfId="32" applyFont="1" applyFill="1" applyBorder="1" applyAlignment="1">
      <alignment horizontal="center"/>
    </xf>
    <xf numFmtId="49" fontId="0" fillId="0" borderId="0" xfId="32" applyNumberFormat="1" applyFont="1" applyFill="1" applyBorder="1" applyAlignment="1">
      <alignment horizontal="center"/>
    </xf>
    <xf numFmtId="0" fontId="0" fillId="0" borderId="0" xfId="32" applyFont="1" applyBorder="1" applyAlignment="1">
      <alignment horizontal="right"/>
    </xf>
    <xf numFmtId="49" fontId="0" fillId="0" borderId="0" xfId="32" applyNumberFormat="1" applyFont="1" applyBorder="1" applyAlignment="1">
      <alignment horizontal="center"/>
    </xf>
    <xf numFmtId="0" fontId="0" fillId="0" borderId="1" xfId="32" applyFont="1" applyFill="1" applyBorder="1" applyAlignment="1">
      <alignment horizontal="center"/>
    </xf>
    <xf numFmtId="49" fontId="0" fillId="0" borderId="1" xfId="32" applyNumberFormat="1" applyFont="1" applyFill="1" applyBorder="1" applyAlignment="1">
      <alignment horizontal="center"/>
    </xf>
    <xf numFmtId="0" fontId="0" fillId="0" borderId="0" xfId="32" applyFont="1" applyBorder="1"/>
    <xf numFmtId="49" fontId="0" fillId="12" borderId="1" xfId="32" applyNumberFormat="1" applyFont="1" applyFill="1" applyBorder="1" applyAlignment="1">
      <alignment horizontal="center"/>
    </xf>
    <xf numFmtId="0" fontId="0" fillId="0" borderId="2" xfId="32" applyFont="1" applyBorder="1"/>
    <xf numFmtId="0" fontId="0" fillId="0" borderId="3" xfId="32" applyFont="1" applyBorder="1"/>
    <xf numFmtId="0" fontId="0" fillId="0" borderId="9" xfId="32" applyFont="1" applyBorder="1"/>
    <xf numFmtId="0" fontId="0" fillId="0" borderId="4" xfId="32" applyFont="1" applyBorder="1"/>
    <xf numFmtId="0" fontId="0" fillId="0" borderId="7" xfId="32" applyFont="1" applyBorder="1"/>
    <xf numFmtId="0" fontId="0" fillId="0" borderId="5" xfId="32" applyFont="1" applyBorder="1"/>
    <xf numFmtId="0" fontId="0" fillId="0" borderId="0" xfId="32" applyFont="1" applyBorder="1" applyAlignment="1">
      <alignment horizontal="center"/>
    </xf>
    <xf numFmtId="0" fontId="25" fillId="0" borderId="1" xfId="32" applyFont="1" applyBorder="1" applyAlignment="1">
      <alignment horizontal="center"/>
    </xf>
    <xf numFmtId="0" fontId="25" fillId="0" borderId="1" xfId="0" applyFont="1" applyFill="1" applyBorder="1"/>
    <xf numFmtId="0" fontId="0" fillId="0" borderId="1" xfId="0" applyFont="1" applyFill="1" applyBorder="1"/>
    <xf numFmtId="0" fontId="0" fillId="0" borderId="1" xfId="0" applyFont="1" applyBorder="1" applyAlignment="1"/>
    <xf numFmtId="0" fontId="25" fillId="0" borderId="0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6" fillId="0" borderId="0" xfId="24" applyFont="1" applyAlignment="1"/>
    <xf numFmtId="0" fontId="0" fillId="0" borderId="0" xfId="24" applyFont="1" applyAlignment="1"/>
    <xf numFmtId="0" fontId="0" fillId="0" borderId="0" xfId="24" applyFont="1" applyBorder="1" applyAlignment="1"/>
    <xf numFmtId="0" fontId="25" fillId="0" borderId="4" xfId="24" applyFont="1" applyBorder="1" applyAlignment="1"/>
    <xf numFmtId="0" fontId="0" fillId="0" borderId="4" xfId="0" applyFont="1" applyBorder="1"/>
    <xf numFmtId="0" fontId="8" fillId="0" borderId="0" xfId="24" applyFont="1" applyBorder="1" applyAlignment="1"/>
    <xf numFmtId="0" fontId="0" fillId="0" borderId="5" xfId="0" applyFont="1" applyBorder="1"/>
    <xf numFmtId="0" fontId="25" fillId="0" borderId="0" xfId="24" applyFont="1" applyBorder="1" applyAlignment="1"/>
    <xf numFmtId="0" fontId="1" fillId="0" borderId="0" xfId="24" applyFont="1" applyAlignment="1"/>
    <xf numFmtId="0" fontId="0" fillId="0" borderId="3" xfId="0" applyFont="1" applyBorder="1"/>
    <xf numFmtId="0" fontId="8" fillId="0" borderId="0" xfId="24" applyFont="1" applyAlignment="1"/>
    <xf numFmtId="0" fontId="0" fillId="0" borderId="2" xfId="0" applyFont="1" applyBorder="1"/>
    <xf numFmtId="0" fontId="25" fillId="0" borderId="1" xfId="0" applyFont="1" applyBorder="1" applyAlignment="1"/>
    <xf numFmtId="0" fontId="8" fillId="0" borderId="1" xfId="0" applyFont="1" applyFill="1" applyBorder="1"/>
    <xf numFmtId="0" fontId="25" fillId="0" borderId="1" xfId="0" applyFont="1" applyFill="1" applyBorder="1" applyAlignment="1">
      <alignment horizontal="center"/>
    </xf>
    <xf numFmtId="0" fontId="25" fillId="0" borderId="0" xfId="0" applyFont="1" applyFill="1" applyBorder="1"/>
    <xf numFmtId="49" fontId="0" fillId="0" borderId="0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25" fillId="0" borderId="1" xfId="0" applyFont="1" applyFill="1" applyBorder="1" applyAlignment="1">
      <alignment wrapText="1"/>
    </xf>
    <xf numFmtId="0" fontId="29" fillId="0" borderId="0" xfId="32" applyFont="1"/>
    <xf numFmtId="0" fontId="25" fillId="17" borderId="1" xfId="32" applyFont="1" applyFill="1" applyBorder="1" applyAlignment="1">
      <alignment horizontal="center"/>
    </xf>
    <xf numFmtId="0" fontId="25" fillId="0" borderId="13" xfId="32" applyFont="1" applyBorder="1" applyAlignment="1">
      <alignment horizontal="center"/>
    </xf>
    <xf numFmtId="0" fontId="25" fillId="0" borderId="14" xfId="32" applyFont="1" applyBorder="1" applyAlignment="1">
      <alignment horizontal="center"/>
    </xf>
    <xf numFmtId="49" fontId="0" fillId="18" borderId="1" xfId="32" applyNumberFormat="1" applyFont="1" applyFill="1" applyBorder="1" applyAlignment="1">
      <alignment horizontal="center"/>
    </xf>
    <xf numFmtId="0" fontId="8" fillId="19" borderId="1" xfId="32" applyFont="1" applyFill="1" applyBorder="1" applyAlignment="1">
      <alignment horizontal="center"/>
    </xf>
    <xf numFmtId="0" fontId="0" fillId="19" borderId="1" xfId="0" applyFont="1" applyFill="1" applyBorder="1" applyAlignment="1">
      <alignment horizontal="center"/>
    </xf>
    <xf numFmtId="0" fontId="25" fillId="0" borderId="20" xfId="32" applyFont="1" applyBorder="1" applyAlignment="1">
      <alignment horizontal="center"/>
    </xf>
    <xf numFmtId="0" fontId="30" fillId="0" borderId="18" xfId="32" applyFont="1" applyFill="1" applyBorder="1" applyAlignment="1">
      <alignment horizontal="center"/>
    </xf>
    <xf numFmtId="0" fontId="25" fillId="14" borderId="14" xfId="32" applyFont="1" applyFill="1" applyBorder="1" applyAlignment="1">
      <alignment horizontal="center"/>
    </xf>
    <xf numFmtId="0" fontId="29" fillId="0" borderId="15" xfId="32" applyFont="1" applyFill="1" applyBorder="1" applyAlignment="1">
      <alignment horizontal="center"/>
    </xf>
    <xf numFmtId="0" fontId="25" fillId="0" borderId="20" xfId="32" applyFont="1" applyFill="1" applyBorder="1" applyAlignment="1">
      <alignment horizontal="center"/>
    </xf>
    <xf numFmtId="0" fontId="25" fillId="14" borderId="14" xfId="32" applyFont="1" applyFill="1" applyBorder="1" applyAlignment="1"/>
    <xf numFmtId="0" fontId="27" fillId="0" borderId="1" xfId="32" applyFont="1" applyFill="1" applyBorder="1" applyAlignment="1">
      <alignment horizontal="center"/>
    </xf>
    <xf numFmtId="0" fontId="27" fillId="0" borderId="18" xfId="32" applyFont="1" applyFill="1" applyBorder="1" applyAlignment="1">
      <alignment horizontal="center"/>
    </xf>
    <xf numFmtId="0" fontId="31" fillId="0" borderId="1" xfId="32" applyFont="1" applyFill="1" applyBorder="1" applyAlignment="1">
      <alignment horizontal="center"/>
    </xf>
    <xf numFmtId="0" fontId="27" fillId="0" borderId="15" xfId="32" applyFont="1" applyFill="1" applyBorder="1" applyAlignment="1">
      <alignment horizontal="center"/>
    </xf>
    <xf numFmtId="0" fontId="27" fillId="0" borderId="13" xfId="32" applyFont="1" applyFill="1" applyBorder="1" applyAlignment="1">
      <alignment horizontal="center"/>
    </xf>
    <xf numFmtId="0" fontId="31" fillId="0" borderId="17" xfId="32" applyFont="1" applyFill="1" applyBorder="1" applyAlignment="1">
      <alignment horizontal="center"/>
    </xf>
    <xf numFmtId="0" fontId="31" fillId="0" borderId="18" xfId="32" applyFont="1" applyFill="1" applyBorder="1" applyAlignment="1">
      <alignment horizontal="center"/>
    </xf>
    <xf numFmtId="0" fontId="0" fillId="0" borderId="20" xfId="32" applyNumberFormat="1" applyFont="1" applyFill="1" applyBorder="1" applyAlignment="1"/>
    <xf numFmtId="0" fontId="0" fillId="11" borderId="0" xfId="0" applyFont="1" applyFill="1"/>
    <xf numFmtId="0" fontId="0" fillId="19" borderId="0" xfId="0" applyFont="1" applyFill="1"/>
    <xf numFmtId="0" fontId="0" fillId="11" borderId="0" xfId="0" applyFill="1"/>
    <xf numFmtId="0" fontId="0" fillId="19" borderId="0" xfId="0" applyFill="1"/>
    <xf numFmtId="165" fontId="0" fillId="11" borderId="0" xfId="0" quotePrefix="1" applyNumberFormat="1" applyFill="1"/>
    <xf numFmtId="165" fontId="0" fillId="0" borderId="0" xfId="0" applyNumberFormat="1"/>
    <xf numFmtId="0" fontId="0" fillId="0" borderId="0" xfId="0" applyAlignment="1">
      <alignment horizontal="right"/>
    </xf>
    <xf numFmtId="0" fontId="32" fillId="0" borderId="0" xfId="0" applyFont="1"/>
    <xf numFmtId="0" fontId="0" fillId="0" borderId="1" xfId="0" applyBorder="1"/>
    <xf numFmtId="0" fontId="0" fillId="13" borderId="13" xfId="0" applyFont="1" applyFill="1" applyBorder="1"/>
    <xf numFmtId="0" fontId="8" fillId="0" borderId="1" xfId="0" applyNumberFormat="1" applyFont="1" applyFill="1" applyBorder="1" applyAlignment="1">
      <alignment horizontal="center"/>
    </xf>
    <xf numFmtId="0" fontId="0" fillId="14" borderId="13" xfId="0" applyFont="1" applyFill="1" applyBorder="1"/>
    <xf numFmtId="0" fontId="8" fillId="0" borderId="1" xfId="0" applyFont="1" applyFill="1" applyBorder="1" applyAlignment="1">
      <alignment horizontal="center"/>
    </xf>
    <xf numFmtId="0" fontId="0" fillId="15" borderId="13" xfId="0" applyFont="1" applyFill="1" applyBorder="1"/>
    <xf numFmtId="0" fontId="0" fillId="0" borderId="13" xfId="0" applyFont="1" applyFill="1" applyBorder="1"/>
    <xf numFmtId="0" fontId="25" fillId="0" borderId="0" xfId="42" applyFont="1" applyFill="1" applyAlignment="1">
      <alignment horizontal="center"/>
    </xf>
    <xf numFmtId="0" fontId="25" fillId="0" borderId="0" xfId="32" quotePrefix="1" applyFont="1" applyFill="1" applyAlignment="1">
      <alignment horizontal="center"/>
    </xf>
    <xf numFmtId="0" fontId="33" fillId="0" borderId="0" xfId="32" applyFont="1" applyAlignment="1">
      <alignment horizontal="center"/>
    </xf>
    <xf numFmtId="0" fontId="8" fillId="16" borderId="1" xfId="32" applyFont="1" applyFill="1" applyBorder="1" applyAlignment="1">
      <alignment horizontal="center" vertical="center"/>
    </xf>
    <xf numFmtId="0" fontId="8" fillId="0" borderId="1" xfId="32" applyFont="1" applyFill="1" applyBorder="1" applyAlignment="1">
      <alignment horizontal="center" vertical="center"/>
    </xf>
    <xf numFmtId="0" fontId="0" fillId="0" borderId="1" xfId="32" applyNumberFormat="1" applyFont="1" applyFill="1" applyBorder="1" applyAlignment="1">
      <alignment horizontal="center" vertical="center"/>
    </xf>
    <xf numFmtId="164" fontId="8" fillId="0" borderId="0" xfId="42" applyNumberFormat="1" applyFont="1" applyFill="1" applyAlignment="1">
      <alignment horizontal="center"/>
    </xf>
    <xf numFmtId="165" fontId="8" fillId="0" borderId="0" xfId="32" applyNumberFormat="1" applyFont="1" applyFill="1" applyBorder="1" applyAlignment="1">
      <alignment vertical="center" wrapText="1"/>
    </xf>
    <xf numFmtId="0" fontId="33" fillId="0" borderId="0" xfId="32" applyFont="1" applyFill="1" applyBorder="1" applyAlignment="1">
      <alignment horizontal="center" vertical="center" wrapText="1"/>
    </xf>
    <xf numFmtId="1" fontId="33" fillId="0" borderId="0" xfId="32" applyNumberFormat="1" applyFont="1" applyFill="1" applyBorder="1" applyAlignment="1">
      <alignment horizontal="center" vertical="center" wrapText="1"/>
    </xf>
    <xf numFmtId="0" fontId="0" fillId="0" borderId="1" xfId="32" applyNumberFormat="1" applyFont="1" applyFill="1" applyBorder="1" applyAlignment="1">
      <alignment horizontal="center"/>
    </xf>
    <xf numFmtId="164" fontId="8" fillId="0" borderId="0" xfId="43" applyNumberFormat="1" applyFont="1" applyFill="1" applyAlignment="1">
      <alignment horizontal="center"/>
    </xf>
    <xf numFmtId="165" fontId="8" fillId="0" borderId="0" xfId="32" applyNumberFormat="1" applyFont="1" applyFill="1" applyBorder="1" applyAlignment="1"/>
    <xf numFmtId="0" fontId="33" fillId="0" borderId="0" xfId="32" applyFont="1" applyFill="1" applyBorder="1" applyAlignment="1">
      <alignment horizontal="center"/>
    </xf>
    <xf numFmtId="1" fontId="33" fillId="0" borderId="0" xfId="32" applyNumberFormat="1" applyFont="1" applyFill="1" applyBorder="1" applyAlignment="1">
      <alignment horizontal="center"/>
    </xf>
    <xf numFmtId="0" fontId="1" fillId="0" borderId="1" xfId="32" applyFont="1" applyFill="1" applyBorder="1" applyAlignment="1">
      <alignment horizontal="center"/>
    </xf>
    <xf numFmtId="0" fontId="0" fillId="14" borderId="0" xfId="0" applyFill="1"/>
    <xf numFmtId="0" fontId="33" fillId="0" borderId="0" xfId="32" applyFont="1" applyFill="1" applyAlignment="1">
      <alignment horizontal="center"/>
    </xf>
    <xf numFmtId="0" fontId="8" fillId="0" borderId="0" xfId="32" applyFont="1" applyFill="1" applyAlignment="1"/>
    <xf numFmtId="0" fontId="0" fillId="0" borderId="0" xfId="32" applyFont="1" applyFill="1"/>
    <xf numFmtId="0" fontId="8" fillId="0" borderId="2" xfId="32" applyFont="1" applyBorder="1" applyAlignment="1">
      <alignment horizontal="left"/>
    </xf>
    <xf numFmtId="0" fontId="8" fillId="0" borderId="9" xfId="32" applyFont="1" applyBorder="1" applyAlignment="1">
      <alignment horizontal="left"/>
    </xf>
    <xf numFmtId="0" fontId="0" fillId="0" borderId="3" xfId="32" applyFont="1" applyFill="1" applyBorder="1"/>
    <xf numFmtId="0" fontId="8" fillId="0" borderId="10" xfId="32" applyFont="1" applyBorder="1" applyAlignment="1">
      <alignment horizontal="left"/>
    </xf>
    <xf numFmtId="0" fontId="8" fillId="0" borderId="12" xfId="32" applyFont="1" applyBorder="1" applyAlignment="1">
      <alignment horizontal="left"/>
    </xf>
    <xf numFmtId="0" fontId="8" fillId="0" borderId="4" xfId="32" applyFont="1" applyBorder="1"/>
    <xf numFmtId="0" fontId="8" fillId="0" borderId="0" xfId="32" applyFont="1" applyFill="1" applyBorder="1" applyAlignment="1"/>
    <xf numFmtId="49" fontId="8" fillId="0" borderId="0" xfId="32" applyNumberFormat="1" applyFont="1" applyFill="1" applyBorder="1" applyAlignment="1">
      <alignment horizontal="center"/>
    </xf>
    <xf numFmtId="0" fontId="0" fillId="0" borderId="5" xfId="32" applyFont="1" applyFill="1" applyBorder="1"/>
    <xf numFmtId="0" fontId="8" fillId="11" borderId="1" xfId="32" applyFont="1" applyFill="1" applyBorder="1" applyAlignment="1">
      <alignment horizontal="center" vertical="center"/>
    </xf>
    <xf numFmtId="0" fontId="1" fillId="11" borderId="1" xfId="32" applyFont="1" applyFill="1" applyBorder="1" applyAlignment="1">
      <alignment horizontal="center"/>
    </xf>
    <xf numFmtId="0" fontId="8" fillId="19" borderId="1" xfId="32" applyFont="1" applyFill="1" applyBorder="1" applyAlignment="1">
      <alignment horizontal="center" vertical="center"/>
    </xf>
    <xf numFmtId="0" fontId="1" fillId="19" borderId="1" xfId="32" applyFont="1" applyFill="1" applyBorder="1" applyAlignment="1">
      <alignment horizontal="center"/>
    </xf>
    <xf numFmtId="0" fontId="8" fillId="0" borderId="8" xfId="32" applyFont="1" applyBorder="1"/>
    <xf numFmtId="0" fontId="8" fillId="0" borderId="6" xfId="32" applyFont="1" applyBorder="1"/>
    <xf numFmtId="0" fontId="8" fillId="0" borderId="21" xfId="32" applyFont="1" applyBorder="1"/>
    <xf numFmtId="0" fontId="8" fillId="0" borderId="3" xfId="32" applyFont="1" applyBorder="1"/>
    <xf numFmtId="0" fontId="8" fillId="17" borderId="0" xfId="32" applyFont="1" applyFill="1" applyBorder="1" applyAlignment="1">
      <alignment horizontal="left"/>
    </xf>
    <xf numFmtId="0" fontId="8" fillId="0" borderId="22" xfId="32" applyFont="1" applyBorder="1" applyAlignment="1">
      <alignment horizontal="center"/>
    </xf>
    <xf numFmtId="0" fontId="0" fillId="0" borderId="23" xfId="32" applyFont="1" applyBorder="1" applyAlignment="1">
      <alignment horizontal="right"/>
    </xf>
    <xf numFmtId="0" fontId="0" fillId="0" borderId="24" xfId="32" applyFont="1" applyBorder="1" applyAlignment="1"/>
    <xf numFmtId="0" fontId="0" fillId="0" borderId="25" xfId="32" applyFont="1" applyBorder="1"/>
    <xf numFmtId="0" fontId="25" fillId="0" borderId="28" xfId="32" applyFont="1" applyBorder="1" applyAlignment="1">
      <alignment horizontal="center"/>
    </xf>
    <xf numFmtId="0" fontId="25" fillId="0" borderId="29" xfId="32" applyFont="1" applyBorder="1" applyAlignment="1">
      <alignment horizontal="center"/>
    </xf>
    <xf numFmtId="0" fontId="25" fillId="0" borderId="19" xfId="32" applyFont="1" applyBorder="1" applyAlignment="1"/>
    <xf numFmtId="0" fontId="25" fillId="0" borderId="15" xfId="32" applyFont="1" applyBorder="1" applyAlignment="1"/>
    <xf numFmtId="0" fontId="30" fillId="0" borderId="17" xfId="32" applyFont="1" applyBorder="1" applyAlignment="1">
      <alignment horizontal="center"/>
    </xf>
    <xf numFmtId="164" fontId="8" fillId="0" borderId="32" xfId="32" applyNumberFormat="1" applyFont="1" applyBorder="1" applyAlignment="1">
      <alignment horizontal="center"/>
    </xf>
    <xf numFmtId="164" fontId="8" fillId="0" borderId="25" xfId="32" applyNumberFormat="1" applyFont="1" applyBorder="1" applyAlignment="1">
      <alignment horizontal="center"/>
    </xf>
    <xf numFmtId="164" fontId="8" fillId="0" borderId="31" xfId="32" applyNumberFormat="1" applyFont="1" applyBorder="1" applyAlignment="1">
      <alignment horizontal="center"/>
    </xf>
    <xf numFmtId="164" fontId="8" fillId="0" borderId="33" xfId="32" applyNumberFormat="1" applyFont="1" applyBorder="1" applyAlignment="1">
      <alignment horizontal="center"/>
    </xf>
    <xf numFmtId="0" fontId="35" fillId="0" borderId="29" xfId="32" applyFont="1" applyBorder="1" applyAlignment="1">
      <alignment horizontal="center"/>
    </xf>
    <xf numFmtId="0" fontId="25" fillId="0" borderId="6" xfId="32" applyFont="1" applyBorder="1" applyAlignment="1">
      <alignment horizontal="center"/>
    </xf>
    <xf numFmtId="0" fontId="0" fillId="0" borderId="27" xfId="32" applyNumberFormat="1" applyFont="1" applyFill="1" applyBorder="1" applyAlignment="1"/>
    <xf numFmtId="0" fontId="25" fillId="0" borderId="27" xfId="32" applyFont="1" applyFill="1" applyBorder="1" applyAlignment="1">
      <alignment horizontal="center"/>
    </xf>
    <xf numFmtId="0" fontId="29" fillId="0" borderId="7" xfId="32" applyFont="1" applyFill="1" applyBorder="1" applyAlignment="1">
      <alignment horizontal="center"/>
    </xf>
    <xf numFmtId="0" fontId="27" fillId="0" borderId="35" xfId="32" applyFont="1" applyFill="1" applyBorder="1" applyAlignment="1">
      <alignment horizontal="center"/>
    </xf>
    <xf numFmtId="0" fontId="29" fillId="0" borderId="35" xfId="32" applyFont="1" applyFill="1" applyBorder="1" applyAlignment="1">
      <alignment horizontal="center"/>
    </xf>
    <xf numFmtId="0" fontId="27" fillId="0" borderId="26" xfId="32" applyFont="1" applyFill="1" applyBorder="1" applyAlignment="1">
      <alignment horizontal="center"/>
    </xf>
    <xf numFmtId="0" fontId="30" fillId="0" borderId="36" xfId="32" applyFont="1" applyFill="1" applyBorder="1" applyAlignment="1">
      <alignment horizontal="center"/>
    </xf>
    <xf numFmtId="0" fontId="31" fillId="0" borderId="35" xfId="32" applyFont="1" applyFill="1" applyBorder="1" applyAlignment="1">
      <alignment horizontal="center"/>
    </xf>
    <xf numFmtId="0" fontId="30" fillId="0" borderId="35" xfId="32" applyFont="1" applyFill="1" applyBorder="1" applyAlignment="1">
      <alignment horizontal="center"/>
    </xf>
    <xf numFmtId="0" fontId="30" fillId="0" borderId="26" xfId="32" applyFont="1" applyFill="1" applyBorder="1" applyAlignment="1">
      <alignment horizontal="center"/>
    </xf>
    <xf numFmtId="0" fontId="30" fillId="0" borderId="36" xfId="32" applyFont="1" applyBorder="1" applyAlignment="1">
      <alignment horizontal="center"/>
    </xf>
    <xf numFmtId="0" fontId="31" fillId="0" borderId="35" xfId="32" applyFont="1" applyBorder="1" applyAlignment="1">
      <alignment horizontal="center"/>
    </xf>
    <xf numFmtId="0" fontId="25" fillId="0" borderId="35" xfId="32" applyFont="1" applyBorder="1" applyAlignment="1">
      <alignment horizontal="center"/>
    </xf>
    <xf numFmtId="0" fontId="25" fillId="20" borderId="37" xfId="32" applyFont="1" applyFill="1" applyBorder="1" applyAlignment="1"/>
    <xf numFmtId="0" fontId="25" fillId="21" borderId="30" xfId="32" applyFont="1" applyFill="1" applyBorder="1" applyAlignment="1">
      <alignment horizontal="center"/>
    </xf>
    <xf numFmtId="0" fontId="25" fillId="21" borderId="37" xfId="32" applyFont="1" applyFill="1" applyBorder="1" applyAlignment="1">
      <alignment horizontal="center"/>
    </xf>
    <xf numFmtId="0" fontId="29" fillId="0" borderId="38" xfId="32" applyFont="1" applyBorder="1" applyAlignment="1">
      <alignment horizontal="center"/>
    </xf>
    <xf numFmtId="0" fontId="27" fillId="0" borderId="34" xfId="32" applyFont="1" applyBorder="1" applyAlignment="1">
      <alignment horizontal="center"/>
    </xf>
    <xf numFmtId="0" fontId="25" fillId="0" borderId="34" xfId="32" applyFont="1" applyBorder="1" applyAlignment="1">
      <alignment horizontal="center"/>
    </xf>
    <xf numFmtId="0" fontId="25" fillId="20" borderId="30" xfId="32" applyFont="1" applyFill="1" applyBorder="1" applyAlignment="1"/>
    <xf numFmtId="0" fontId="25" fillId="0" borderId="39" xfId="32" applyFont="1" applyBorder="1" applyAlignment="1">
      <alignment horizontal="center"/>
    </xf>
  </cellXfs>
  <cellStyles count="44">
    <cellStyle name="20% - Accent1 2" xfId="1"/>
    <cellStyle name="20% - Accent1 3" xfId="2"/>
    <cellStyle name="20% - Accent1 4" xfId="3"/>
    <cellStyle name="Calculation 2" xfId="4"/>
    <cellStyle name="Calculation 3" xfId="5"/>
    <cellStyle name="Calculation 4" xfId="6"/>
    <cellStyle name="Excel_BuiltIn_Explanatory Text 1" xfId="7"/>
    <cellStyle name="Explanatory Text 2" xfId="8"/>
    <cellStyle name="Heading 1 2" xfId="9"/>
    <cellStyle name="Heading 1 3" xfId="10"/>
    <cellStyle name="Heading 1 4" xfId="11"/>
    <cellStyle name="Heading 1 5" xfId="12"/>
    <cellStyle name="Heading 1 6" xfId="13"/>
    <cellStyle name="Hyperlink 2" xfId="14"/>
    <cellStyle name="Hyperlink 2 2" xfId="15"/>
    <cellStyle name="Hyperlink 2 3" xfId="16"/>
    <cellStyle name="Hyperlink 2 4" xfId="17"/>
    <cellStyle name="Hyperlink 3" xfId="18"/>
    <cellStyle name="Hyperlink 3 2" xfId="19"/>
    <cellStyle name="Neutral 2" xfId="20"/>
    <cellStyle name="Neutral 3" xfId="21"/>
    <cellStyle name="Normal" xfId="0" builtinId="0"/>
    <cellStyle name="Normal 2" xfId="22"/>
    <cellStyle name="Normal 2 2" xfId="23"/>
    <cellStyle name="Normal 2 2 2" xfId="24"/>
    <cellStyle name="Normal 2 2 2 2" xfId="25"/>
    <cellStyle name="Normal 2 3" xfId="26"/>
    <cellStyle name="Normal 2 3 2" xfId="27"/>
    <cellStyle name="Normal 2 4" xfId="28"/>
    <cellStyle name="Normal 2 4 2" xfId="43"/>
    <cellStyle name="Normal 2 5" xfId="42"/>
    <cellStyle name="Normal 3" xfId="29"/>
    <cellStyle name="Normal 3 2" xfId="30"/>
    <cellStyle name="Normal 4" xfId="31"/>
    <cellStyle name="Normal 5" xfId="32"/>
    <cellStyle name="Normal 5 2" xfId="33"/>
    <cellStyle name="Normal 6" xfId="34"/>
    <cellStyle name="Normal 6 2" xfId="35"/>
    <cellStyle name="Normal 7" xfId="36"/>
    <cellStyle name="Normal 7 2" xfId="37"/>
    <cellStyle name="Normal 8" xfId="38"/>
    <cellStyle name="Normal 9" xfId="39"/>
    <cellStyle name="Output 2" xfId="40"/>
    <cellStyle name="WinCalendar_BlankCells_35" xfId="41"/>
  </cellStyles>
  <dxfs count="30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0070C0"/>
      </font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</dxfs>
  <tableStyles count="0" defaultTableStyle="TableStyleMedium2" defaultPivotStyle="PivotStyleLight16"/>
  <colors>
    <mruColors>
      <color rgb="FFFFFF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17100</xdr:colOff>
      <xdr:row>3</xdr:row>
      <xdr:rowOff>42938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360000" cy="509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AJ15"/>
  <sheetViews>
    <sheetView showGridLines="0" showRowColHeaders="0" tabSelected="1" zoomScaleNormal="100" workbookViewId="0">
      <selection activeCell="AG1" sqref="AG1"/>
    </sheetView>
  </sheetViews>
  <sheetFormatPr defaultRowHeight="12.75" x14ac:dyDescent="0.2"/>
  <cols>
    <col min="1" max="1" width="5.140625" style="50" bestFit="1" customWidth="1"/>
    <col min="2" max="2" width="9.28515625" style="50" customWidth="1"/>
    <col min="3" max="3" width="4.7109375" style="50" bestFit="1" customWidth="1"/>
    <col min="4" max="11" width="3" style="50" customWidth="1"/>
    <col min="12" max="22" width="2.7109375" style="50" customWidth="1"/>
    <col min="23" max="31" width="2.7109375" style="50" hidden="1" customWidth="1"/>
    <col min="32" max="32" width="3" style="50" bestFit="1" customWidth="1"/>
    <col min="33" max="34" width="3" style="50" customWidth="1"/>
    <col min="35" max="35" width="5.28515625" style="50" bestFit="1" customWidth="1"/>
    <col min="36" max="36" width="3.7109375" style="50" customWidth="1"/>
    <col min="37" max="16384" width="9.140625" style="50"/>
  </cols>
  <sheetData>
    <row r="1" spans="1:36" x14ac:dyDescent="0.2">
      <c r="B1" s="46" t="s">
        <v>81</v>
      </c>
      <c r="D1" s="39"/>
      <c r="E1" s="39"/>
      <c r="G1" s="39"/>
      <c r="J1" s="39"/>
      <c r="AI1" s="64" t="s">
        <v>66</v>
      </c>
      <c r="AJ1" s="64"/>
    </row>
    <row r="2" spans="1:36" s="18" customFormat="1" x14ac:dyDescent="0.2">
      <c r="B2" s="39" t="s">
        <v>79</v>
      </c>
      <c r="C2" s="47"/>
      <c r="E2" s="39"/>
      <c r="AI2" s="65" t="s">
        <v>67</v>
      </c>
      <c r="AJ2" s="65"/>
    </row>
    <row r="3" spans="1:36" s="18" customFormat="1" x14ac:dyDescent="0.2">
      <c r="B3" s="39" t="s">
        <v>83</v>
      </c>
      <c r="C3" s="47"/>
      <c r="E3" s="39"/>
      <c r="AH3" s="50"/>
      <c r="AI3" s="66" t="s">
        <v>68</v>
      </c>
      <c r="AJ3" s="66"/>
    </row>
    <row r="4" spans="1:36" s="18" customFormat="1" x14ac:dyDescent="0.2">
      <c r="B4" s="39"/>
      <c r="C4" s="47"/>
      <c r="E4" s="39"/>
    </row>
    <row r="5" spans="1:36" x14ac:dyDescent="0.2">
      <c r="A5" s="19" t="s">
        <v>63</v>
      </c>
    </row>
    <row r="6" spans="1:36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</row>
    <row r="7" spans="1:36" x14ac:dyDescent="0.2">
      <c r="A7" s="121" t="s">
        <v>159</v>
      </c>
      <c r="B7" s="126" t="s">
        <v>159</v>
      </c>
      <c r="C7" s="126" t="s">
        <v>159</v>
      </c>
      <c r="D7" s="128"/>
      <c r="E7" s="128"/>
      <c r="F7" s="128"/>
      <c r="G7" s="131" t="s">
        <v>80</v>
      </c>
      <c r="H7" s="131"/>
      <c r="I7" s="131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99"/>
      <c r="AG7" s="122" t="s">
        <v>61</v>
      </c>
      <c r="AH7" s="200"/>
      <c r="AI7" s="193"/>
      <c r="AJ7" s="194" t="s">
        <v>65</v>
      </c>
    </row>
    <row r="8" spans="1:36" ht="13.5" thickBot="1" x14ac:dyDescent="0.25">
      <c r="A8" s="197" t="s">
        <v>62</v>
      </c>
      <c r="B8" s="198" t="s">
        <v>160</v>
      </c>
      <c r="C8" s="206" t="s">
        <v>161</v>
      </c>
      <c r="D8" s="227" t="s">
        <v>162</v>
      </c>
      <c r="E8" s="221"/>
      <c r="F8" s="221"/>
      <c r="G8" s="221"/>
      <c r="H8" s="221"/>
      <c r="I8" s="221"/>
      <c r="J8" s="221"/>
      <c r="K8" s="221"/>
      <c r="L8" s="222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4" t="s">
        <v>157</v>
      </c>
      <c r="AG8" s="225" t="s">
        <v>158</v>
      </c>
      <c r="AH8" s="226" t="s">
        <v>2</v>
      </c>
      <c r="AI8" s="195" t="s">
        <v>64</v>
      </c>
      <c r="AJ8" s="196"/>
    </row>
    <row r="9" spans="1:36" x14ac:dyDescent="0.2">
      <c r="A9" s="207">
        <v>1</v>
      </c>
      <c r="B9" s="208" t="s">
        <v>149</v>
      </c>
      <c r="C9" s="209">
        <f>SUM(D9:K9)</f>
        <v>67</v>
      </c>
      <c r="D9" s="210">
        <v>10</v>
      </c>
      <c r="E9" s="211">
        <v>10</v>
      </c>
      <c r="F9" s="212">
        <v>9</v>
      </c>
      <c r="G9" s="212">
        <v>9</v>
      </c>
      <c r="H9" s="211">
        <v>9</v>
      </c>
      <c r="I9" s="211">
        <v>7</v>
      </c>
      <c r="J9" s="211">
        <v>7</v>
      </c>
      <c r="K9" s="213">
        <v>6</v>
      </c>
      <c r="L9" s="214">
        <v>5</v>
      </c>
      <c r="M9" s="215">
        <v>3</v>
      </c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7"/>
      <c r="AF9" s="218">
        <v>4</v>
      </c>
      <c r="AG9" s="219">
        <v>6</v>
      </c>
      <c r="AH9" s="220">
        <f t="shared" ref="AH9:AH14" si="0">COUNT(D9:S9)</f>
        <v>10</v>
      </c>
      <c r="AI9" s="202">
        <f t="shared" ref="AI9:AI14" si="1">COUNTIF(D9:S9,"=10")</f>
        <v>2</v>
      </c>
      <c r="AJ9" s="203">
        <f t="shared" ref="AJ9:AJ14" si="2">COUNTIF(D9:S9,"&gt;=8")</f>
        <v>5</v>
      </c>
    </row>
    <row r="10" spans="1:36" x14ac:dyDescent="0.2">
      <c r="A10" s="121">
        <v>2</v>
      </c>
      <c r="B10" s="139" t="s">
        <v>150</v>
      </c>
      <c r="C10" s="130">
        <f t="shared" ref="C10:C14" si="3">SUM(D10:K10)</f>
        <v>66</v>
      </c>
      <c r="D10" s="129">
        <v>10</v>
      </c>
      <c r="E10" s="119">
        <v>10</v>
      </c>
      <c r="F10" s="56">
        <v>9</v>
      </c>
      <c r="G10" s="56">
        <v>8</v>
      </c>
      <c r="H10" s="56">
        <v>8</v>
      </c>
      <c r="I10" s="56">
        <v>7</v>
      </c>
      <c r="J10" s="56">
        <v>7</v>
      </c>
      <c r="K10" s="133">
        <v>7</v>
      </c>
      <c r="L10" s="58">
        <v>6</v>
      </c>
      <c r="M10" s="59">
        <v>5</v>
      </c>
      <c r="N10" s="59">
        <v>5</v>
      </c>
      <c r="O10" s="59">
        <v>4</v>
      </c>
      <c r="P10" s="134">
        <v>4</v>
      </c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127"/>
      <c r="AF10" s="201">
        <v>11</v>
      </c>
      <c r="AG10" s="60">
        <v>2</v>
      </c>
      <c r="AH10" s="20">
        <f t="shared" si="0"/>
        <v>13</v>
      </c>
      <c r="AI10" s="202">
        <f t="shared" si="1"/>
        <v>2</v>
      </c>
      <c r="AJ10" s="203">
        <f t="shared" si="2"/>
        <v>5</v>
      </c>
    </row>
    <row r="11" spans="1:36" x14ac:dyDescent="0.2">
      <c r="A11" s="121">
        <v>3</v>
      </c>
      <c r="B11" s="139" t="s">
        <v>151</v>
      </c>
      <c r="C11" s="130">
        <f t="shared" si="3"/>
        <v>62</v>
      </c>
      <c r="D11" s="135">
        <v>10</v>
      </c>
      <c r="E11" s="132">
        <v>10</v>
      </c>
      <c r="F11" s="132">
        <v>9</v>
      </c>
      <c r="G11" s="132">
        <v>8</v>
      </c>
      <c r="H11" s="132">
        <v>7</v>
      </c>
      <c r="I11" s="56">
        <v>6</v>
      </c>
      <c r="J11" s="56">
        <v>6</v>
      </c>
      <c r="K11" s="136">
        <v>6</v>
      </c>
      <c r="L11" s="137">
        <v>5</v>
      </c>
      <c r="M11" s="59">
        <v>4</v>
      </c>
      <c r="N11" s="59">
        <v>3</v>
      </c>
      <c r="O11" s="59">
        <v>3</v>
      </c>
      <c r="P11" s="59">
        <v>2</v>
      </c>
      <c r="Q11" s="134">
        <v>2</v>
      </c>
      <c r="R11" s="59">
        <v>1</v>
      </c>
      <c r="S11" s="134">
        <v>1</v>
      </c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8"/>
      <c r="AF11" s="201">
        <v>7</v>
      </c>
      <c r="AG11" s="60">
        <v>9</v>
      </c>
      <c r="AH11" s="120">
        <f t="shared" si="0"/>
        <v>16</v>
      </c>
      <c r="AI11" s="202">
        <f t="shared" si="1"/>
        <v>2</v>
      </c>
      <c r="AJ11" s="203">
        <f t="shared" si="2"/>
        <v>4</v>
      </c>
    </row>
    <row r="12" spans="1:36" x14ac:dyDescent="0.2">
      <c r="A12" s="121">
        <v>4</v>
      </c>
      <c r="B12" s="139" t="s">
        <v>152</v>
      </c>
      <c r="C12" s="130">
        <f t="shared" si="3"/>
        <v>60</v>
      </c>
      <c r="D12" s="135">
        <v>10</v>
      </c>
      <c r="E12" s="132">
        <v>9</v>
      </c>
      <c r="F12" s="56">
        <v>8</v>
      </c>
      <c r="G12" s="132">
        <v>8</v>
      </c>
      <c r="H12" s="56">
        <v>7</v>
      </c>
      <c r="I12" s="56">
        <v>7</v>
      </c>
      <c r="J12" s="132">
        <v>6</v>
      </c>
      <c r="K12" s="57">
        <v>5</v>
      </c>
      <c r="L12" s="58">
        <v>4</v>
      </c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127"/>
      <c r="AF12" s="201">
        <v>5</v>
      </c>
      <c r="AG12" s="60">
        <v>4</v>
      </c>
      <c r="AH12" s="20">
        <f t="shared" si="0"/>
        <v>9</v>
      </c>
      <c r="AI12" s="202">
        <f t="shared" si="1"/>
        <v>1</v>
      </c>
      <c r="AJ12" s="203">
        <f t="shared" si="2"/>
        <v>4</v>
      </c>
    </row>
    <row r="13" spans="1:36" x14ac:dyDescent="0.2">
      <c r="A13" s="121">
        <v>5</v>
      </c>
      <c r="B13" s="139" t="s">
        <v>153</v>
      </c>
      <c r="C13" s="130">
        <f t="shared" si="3"/>
        <v>52</v>
      </c>
      <c r="D13" s="129">
        <v>10</v>
      </c>
      <c r="E13" s="132">
        <v>9</v>
      </c>
      <c r="F13" s="56">
        <v>8</v>
      </c>
      <c r="G13" s="132">
        <v>8</v>
      </c>
      <c r="H13" s="132">
        <v>8</v>
      </c>
      <c r="I13" s="56">
        <v>6</v>
      </c>
      <c r="J13" s="56">
        <v>2</v>
      </c>
      <c r="K13" s="57">
        <v>1</v>
      </c>
      <c r="L13" s="137">
        <v>0</v>
      </c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127"/>
      <c r="AF13" s="201">
        <v>5</v>
      </c>
      <c r="AG13" s="60">
        <v>4</v>
      </c>
      <c r="AH13" s="20">
        <f t="shared" si="0"/>
        <v>9</v>
      </c>
      <c r="AI13" s="202">
        <f t="shared" si="1"/>
        <v>1</v>
      </c>
      <c r="AJ13" s="203">
        <f t="shared" si="2"/>
        <v>5</v>
      </c>
    </row>
    <row r="14" spans="1:36" x14ac:dyDescent="0.2">
      <c r="A14" s="121">
        <v>6</v>
      </c>
      <c r="B14" s="139" t="s">
        <v>154</v>
      </c>
      <c r="C14" s="130">
        <f t="shared" si="3"/>
        <v>14</v>
      </c>
      <c r="D14" s="129">
        <v>9</v>
      </c>
      <c r="E14" s="132">
        <v>5</v>
      </c>
      <c r="F14" s="56"/>
      <c r="G14" s="56"/>
      <c r="H14" s="56"/>
      <c r="I14" s="56"/>
      <c r="J14" s="56"/>
      <c r="K14" s="57"/>
      <c r="L14" s="58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127"/>
      <c r="AF14" s="201">
        <v>1</v>
      </c>
      <c r="AG14" s="60">
        <v>1</v>
      </c>
      <c r="AH14" s="20">
        <f t="shared" si="0"/>
        <v>2</v>
      </c>
      <c r="AI14" s="204">
        <f t="shared" si="1"/>
        <v>0</v>
      </c>
      <c r="AJ14" s="205">
        <f t="shared" si="2"/>
        <v>1</v>
      </c>
    </row>
    <row r="15" spans="1:36" x14ac:dyDescent="0.2">
      <c r="AF15" s="61">
        <f>SUM(AF9:AF14)</f>
        <v>33</v>
      </c>
      <c r="AG15" s="62">
        <f>SUM(AG9:AG14)</f>
        <v>26</v>
      </c>
      <c r="AH15" s="52">
        <f>SUM(AH9:AH14)</f>
        <v>59</v>
      </c>
      <c r="AI15" s="228">
        <f>SUM(AI9:AI14)</f>
        <v>8</v>
      </c>
      <c r="AJ15" s="228">
        <f>SUM(AJ9:AJ14)</f>
        <v>24</v>
      </c>
    </row>
  </sheetData>
  <conditionalFormatting sqref="D9:AE14">
    <cfRule type="cellIs" dxfId="307" priority="9" operator="equal">
      <formula>8</formula>
    </cfRule>
    <cfRule type="cellIs" dxfId="306" priority="10" operator="equal">
      <formula>9</formula>
    </cfRule>
    <cfRule type="cellIs" dxfId="305" priority="11" operator="equal">
      <formula>10</formula>
    </cfRule>
  </conditionalFormatting>
  <conditionalFormatting sqref="A9:A14">
    <cfRule type="duplicateValues" dxfId="304" priority="8"/>
  </conditionalFormatting>
  <conditionalFormatting sqref="C9:C14">
    <cfRule type="duplicateValues" dxfId="303" priority="7"/>
  </conditionalFormatting>
  <conditionalFormatting sqref="AI9:AI14">
    <cfRule type="top10" dxfId="302" priority="5" rank="1"/>
  </conditionalFormatting>
  <conditionalFormatting sqref="AJ9:AJ14">
    <cfRule type="top10" dxfId="301" priority="4" rank="1"/>
  </conditionalFormatting>
  <conditionalFormatting sqref="B9:B14">
    <cfRule type="expression" dxfId="300" priority="1">
      <formula>AND(IF(A9=3,TRUE),IF(BD$25=BJ$25,TRUE))</formula>
    </cfRule>
    <cfRule type="expression" dxfId="299" priority="2">
      <formula>AND(IF(A9=2,TRUE),IF(BD$25=BJ$25,TRUE))</formula>
    </cfRule>
    <cfRule type="expression" dxfId="298" priority="3">
      <formula>AND(IF(A9=1,TRUE),IF(BD$25=BJ$25,TRUE))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  <ignoredErrors>
    <ignoredError sqref="AH15 C9 AH9:AI9 AH10:AI10 AJ9:AJ14 AH11:AI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M309"/>
  <sheetViews>
    <sheetView showGridLines="0" showRowColHeaders="0" zoomScaleNormal="100" workbookViewId="0">
      <pane ySplit="4" topLeftCell="A5" activePane="bottomLeft" state="frozen"/>
      <selection activeCell="H1" sqref="H1"/>
      <selection pane="bottomLeft" activeCell="J1" sqref="J1"/>
    </sheetView>
  </sheetViews>
  <sheetFormatPr defaultRowHeight="12.75" x14ac:dyDescent="0.2"/>
  <cols>
    <col min="1" max="1" width="3.28515625" style="13" customWidth="1"/>
    <col min="2" max="2" width="26.42578125" style="13" customWidth="1"/>
    <col min="3" max="9" width="6.28515625" style="13" customWidth="1"/>
    <col min="10" max="11" width="4.7109375" style="13" customWidth="1"/>
    <col min="12" max="12" width="4.7109375" style="13" hidden="1" customWidth="1"/>
    <col min="13" max="13" width="0" style="13" hidden="1" customWidth="1"/>
    <col min="14" max="16384" width="9.140625" style="13"/>
  </cols>
  <sheetData>
    <row r="1" spans="1:13" x14ac:dyDescent="0.2">
      <c r="A1" s="46" t="str">
        <f>Võistkondlik!B1</f>
        <v>ESVL INDIVIDUAAL-VÕISTKONDLIKUD MEISTRIVÕISTLUSED PETANGIS 2013</v>
      </c>
      <c r="B1" s="39"/>
      <c r="C1" s="39"/>
      <c r="D1" s="39"/>
      <c r="E1" s="39"/>
      <c r="F1" s="39"/>
      <c r="H1" s="18"/>
      <c r="I1" s="18"/>
      <c r="J1" s="18"/>
      <c r="K1" s="18"/>
      <c r="L1" s="171"/>
      <c r="M1" s="171"/>
    </row>
    <row r="2" spans="1:13" s="18" customFormat="1" x14ac:dyDescent="0.2">
      <c r="A2" s="39" t="str">
        <f>Võistkondlik!B2</f>
        <v>Toimumisaeg: L, 25.05.2013 kell 11:00</v>
      </c>
      <c r="B2" s="47"/>
      <c r="C2" s="47"/>
      <c r="E2" s="39"/>
    </row>
    <row r="3" spans="1:13" s="18" customFormat="1" x14ac:dyDescent="0.2">
      <c r="A3" s="39" t="str">
        <f>Võistkondlik!B3</f>
        <v>Toimumiskoht: Läänemaa, Haapsalu, Uuskalda</v>
      </c>
      <c r="B3" s="39"/>
      <c r="C3" s="39"/>
      <c r="D3" s="40"/>
      <c r="E3" s="39"/>
      <c r="F3" s="40"/>
      <c r="G3" s="40"/>
    </row>
    <row r="4" spans="1:13" x14ac:dyDescent="0.2">
      <c r="A4" s="54" t="s">
        <v>45</v>
      </c>
      <c r="B4" s="39"/>
      <c r="C4" s="39"/>
      <c r="D4" s="39"/>
      <c r="E4" s="39"/>
      <c r="F4" s="39"/>
      <c r="G4" s="40"/>
      <c r="H4" s="18"/>
      <c r="I4" s="18"/>
      <c r="J4" s="18"/>
      <c r="K4" s="18"/>
      <c r="L4" s="18"/>
      <c r="M4" s="18"/>
    </row>
    <row r="5" spans="1:13" x14ac:dyDescent="0.2">
      <c r="B5" s="40"/>
      <c r="C5" s="40"/>
      <c r="D5" s="40"/>
      <c r="E5" s="40"/>
      <c r="F5" s="40"/>
      <c r="G5" s="40"/>
      <c r="H5" s="18"/>
      <c r="I5" s="18"/>
      <c r="J5" s="18"/>
      <c r="K5" s="18"/>
      <c r="L5" s="18"/>
      <c r="M5" s="18"/>
    </row>
    <row r="6" spans="1:13" x14ac:dyDescent="0.2">
      <c r="A6" s="12" t="s">
        <v>0</v>
      </c>
      <c r="B6" s="36"/>
      <c r="C6" s="55">
        <v>1</v>
      </c>
      <c r="D6" s="55">
        <v>2</v>
      </c>
      <c r="E6" s="55">
        <v>3</v>
      </c>
      <c r="F6" s="55">
        <v>4</v>
      </c>
      <c r="G6" s="55">
        <v>5</v>
      </c>
      <c r="H6" s="90" t="s">
        <v>1</v>
      </c>
      <c r="I6" s="11" t="s">
        <v>62</v>
      </c>
      <c r="J6" s="155" t="s">
        <v>22</v>
      </c>
      <c r="K6" s="156" t="s">
        <v>156</v>
      </c>
      <c r="L6" s="157" t="s">
        <v>22</v>
      </c>
      <c r="M6" s="51" t="b">
        <f>OR(AND(COUNTA(B7:B11)=3,COUNTA(C7:G11)=6),AND(COUNTA(B7:B11)=4,COUNTA(C7:G11)=12),AND(COUNTA(B7:B11)=5,COUNTA(C7:G11)=20))</f>
        <v>1</v>
      </c>
    </row>
    <row r="7" spans="1:13" x14ac:dyDescent="0.2">
      <c r="A7" s="12">
        <v>1</v>
      </c>
      <c r="B7" s="73" t="s">
        <v>90</v>
      </c>
      <c r="C7" s="158"/>
      <c r="D7" s="159">
        <v>6</v>
      </c>
      <c r="E7" s="159">
        <v>13</v>
      </c>
      <c r="F7" s="159">
        <v>13</v>
      </c>
      <c r="G7" s="159">
        <v>3</v>
      </c>
      <c r="H7" s="160" t="str">
        <f>(IF(D7-C8&gt;0,1)+IF(E7-C9&gt;0,1)+IF(F7-C10&gt;0,1)+IF(G7-C11&gt;0,1))&amp;"-"&amp;(IF(D7-C8&lt;0,1)+IF(E7-C9&lt;0,1)+IF(F7-C10&lt;0,1)+IF(G7-C11&lt;0,1))</f>
        <v>2-2</v>
      </c>
      <c r="I7" s="159" t="str">
        <f>IF(AND(B7&lt;&gt;"",M$6=TRUE),A$6&amp;RANK(M7,M$7:M$11,0),"")</f>
        <v>A3</v>
      </c>
      <c r="J7" s="161">
        <f>IF(AND(L7=1,L8=1,D7&gt;C8),1)+IF(AND(L7=1,L9=1,E7&gt;C9),1)+IF(AND(L7=1,L10=1,F7&gt;C10),1)+IF(AND(L7=1,L11=1,G7&gt;C11),1)+IF(AND(L7=2,L8=2,D7&gt;C8),1)+IF(AND(L7=2,L9=2,E7&gt;C9),1)+IF(AND(L7=2,L10=2,F7&gt;C10),1)+IF(AND(L7=2,L11=2,G7&gt;C11),1)+IF(AND(L7=3,L8=3,D7&gt;C8),1)+IF(AND(L7=3,L9=3,E7&gt;C9),1)+IF(AND(L7=3,L10=3,F7&gt;C10),1)+IF(AND(L7=3,L11=3,G7&gt;C11),1)</f>
        <v>0</v>
      </c>
      <c r="K7" s="162">
        <f>IF(AND(L7=1,L8=1),D7-C8)+IF(AND(L7=1,L9=1),E7-C9)+IF(AND(L7=1,L10=1),F7-C10)+IF(AND(L7=1,L11=1),G7-C11)+IF(AND(L7=2,L8=2),D7-C8)+IF(AND(L7=2,L9=2),E7-C9)+IF(AND(L7=2,L10=2),F7-C10)+IF(AND(L7=2,L11=2),G7-C11)+IF(AND(L7=3,L8=3),D7-C8)+IF(AND(L7=3,L9=3),E7-C9)+IF(AND(L7=3,L10=3),F7-C10)+IF(AND(L7=3,L11=3),G7-C11)</f>
        <v>0</v>
      </c>
      <c r="L7" s="163">
        <f>VALUE(LEFT(H7,1))</f>
        <v>2</v>
      </c>
      <c r="M7" s="164">
        <f>10000*L7+J7*100+K7</f>
        <v>20000</v>
      </c>
    </row>
    <row r="8" spans="1:13" x14ac:dyDescent="0.2">
      <c r="A8" s="12">
        <v>2</v>
      </c>
      <c r="B8" s="42" t="s">
        <v>91</v>
      </c>
      <c r="C8" s="21">
        <v>13</v>
      </c>
      <c r="D8" s="37"/>
      <c r="E8" s="21">
        <v>13</v>
      </c>
      <c r="F8" s="21">
        <v>13</v>
      </c>
      <c r="G8" s="21">
        <v>13</v>
      </c>
      <c r="H8" s="165" t="str">
        <f>(IF(C8-D7&gt;0,1)+IF(E8-D9&gt;0,1)+IF(F8-D10&gt;0,1)+IF(G8-D11&gt;0,1))&amp;"-"&amp;(IF(C8-D7&lt;0,1)+IF(E8-D9&lt;0,1)+IF(F8-D10&lt;0,1)+IF(G8-D11&lt;0,1))</f>
        <v>4-0</v>
      </c>
      <c r="I8" s="21" t="str">
        <f>IF(AND(B8&lt;&gt;"",M$6=TRUE),A$6&amp;RANK(M8,M$7:M$11,0),"")</f>
        <v>A1</v>
      </c>
      <c r="J8" s="166">
        <f>IF(AND(L8=1,L7=1,C8&gt;D7),1)+IF(AND(L8=1,L9=1,E8&gt;D9),1)+IF(AND(L8=1,L10=1,F8&gt;D10),1)+IF(AND(L8=1,L11=1,G8&gt;D11),1)+IF(AND(L8=2,L7=2,C8&gt;D7),1)+IF(AND(L8=2,L9=2,E8&gt;D9),1)+IF(AND(L8=2,L10=2,F8&gt;D10),1)+IF(AND(L8=2,L11=2,G8&gt;D11),1)+IF(AND(L8=3,L7=3,C8&gt;D7),1)+IF(AND(L8=3,L9=3,E8&gt;D9),1)+IF(AND(L8=3,L10=3,F8&gt;D10),1)+IF(AND(L8=3,L11=3,G8&gt;D11),1)</f>
        <v>0</v>
      </c>
      <c r="K8" s="167">
        <f>IF(AND(L8=1,L7=1),C8-D7)+IF(AND(L8=1,L9=1),E8-D9)+IF(AND(L8=1,L10=1),F8-D10)+IF(AND(L8=1,L11=1),G8-D11)+IF(AND(L8=2,L7=2),C8-D7)+IF(AND(L8=2,L9=2),E8-D9)+IF(AND(L8=2,L10=2),F8-D10)+IF(AND(L8=2,L11=2),G8-D11)+IF(AND(L8=3,L7=3),C8-D7)+IF(AND(L8=3,L9=3),E8-D9)+IF(AND(L8=3,L10=3),F8-D10)+IF(AND(L8=3,L11=3),G8-D11)</f>
        <v>0</v>
      </c>
      <c r="L8" s="168">
        <f>VALUE(LEFT(H8,1))</f>
        <v>4</v>
      </c>
      <c r="M8" s="169">
        <f>10000*L8+J8*100+K8</f>
        <v>40000</v>
      </c>
    </row>
    <row r="9" spans="1:13" x14ac:dyDescent="0.2">
      <c r="A9" s="12">
        <v>3</v>
      </c>
      <c r="B9" s="36" t="s">
        <v>134</v>
      </c>
      <c r="C9" s="21">
        <v>7</v>
      </c>
      <c r="D9" s="170">
        <v>10</v>
      </c>
      <c r="E9" s="37"/>
      <c r="F9" s="21">
        <v>13</v>
      </c>
      <c r="G9" s="21">
        <v>6</v>
      </c>
      <c r="H9" s="165" t="str">
        <f>(IF(C9-E7&gt;0,1)+IF(D9-E8&gt;0,1)+IF(F9-E10&gt;0,1)+IF(G9-E11&gt;0,1))&amp;"-"&amp;(IF(C9-E7&lt;0,1)+IF(D9-E8&lt;0,1)+IF(F9-E10&lt;0,1)+IF(G9-E11&lt;0,1))</f>
        <v>1-3</v>
      </c>
      <c r="I9" s="21" t="str">
        <f>IF(AND(B9&lt;&gt;"",M$6=TRUE),A$6&amp;RANK(M9,M$7:M$11,0),"")</f>
        <v>A4</v>
      </c>
      <c r="J9" s="166">
        <f>IF(AND(L9=1,L7=1,C9&gt;E7),1)+IF(AND(L9=1,L8=1,D9&gt;E8),1)+IF(AND(L9=1,L10=1,F9&gt;E10),1)+IF(AND(L9=1,L11=1,G9&gt;E11),1)+IF(AND(L9=2,L7=2,C9&gt;E7),1)+IF(AND(L9=2,L8=2,D9&gt;E8),1)+IF(AND(L9=2,L10=2,F9&gt;E10),1)+IF(AND(L9=2,L11=2,G9&gt;E11),1)+IF(AND(L9=3,L7=3,C9&gt;E7),1)+IF(AND(L9=3,L8=3,D9&gt;E8),1)+IF(AND(L9=3,L10=3,F9&gt;E10),1)+IF(AND(L9=3,L11=3,G9&gt;E11),1)</f>
        <v>0</v>
      </c>
      <c r="K9" s="167">
        <f>IF(AND(L9=1,L7=1),C9-E7)+IF(AND(L9=1,L8=1),D9-E8)+IF(AND(L9=1,L10=1),F9-E10)+IF(AND(L9=1,L11=1),G9-E11)+IF(AND(L9=2,L7=2),C9-E7)+IF(AND(L9=2,L8=2),D9-E8)+IF(AND(L9=2,L10=2),F9-E10)+IF(AND(L9=2,L11=2),G9-E11)+IF(AND(L9=3,L7=3),C9-E7)+IF(AND(L9=3,L8=3),D9-E8)+IF(AND(L9=3,L10=3),F9-E10)+IF(AND(L9=3,L11=3),G9-E11)</f>
        <v>0</v>
      </c>
      <c r="L9" s="168">
        <f>VALUE(LEFT(H9,1))</f>
        <v>1</v>
      </c>
      <c r="M9" s="169">
        <f>10000*L9+J9*100+K9</f>
        <v>10000</v>
      </c>
    </row>
    <row r="10" spans="1:13" x14ac:dyDescent="0.2">
      <c r="A10" s="12">
        <v>4</v>
      </c>
      <c r="B10" s="42" t="s">
        <v>92</v>
      </c>
      <c r="C10" s="21">
        <v>4</v>
      </c>
      <c r="D10" s="170">
        <v>8</v>
      </c>
      <c r="E10" s="21">
        <v>11</v>
      </c>
      <c r="F10" s="37"/>
      <c r="G10" s="38">
        <v>8</v>
      </c>
      <c r="H10" s="165" t="str">
        <f>(IF(C10-F7&gt;0,1)+IF(D10-F8&gt;0,1)+IF(E10-F9&gt;0,1)+IF(G10-F11&gt;0,1))&amp;"-"&amp;(IF(C10-F7&lt;0,1)+IF(D10-F8&lt;0,1)+IF(E10-F9&lt;0,1)+IF(G10-F11&lt;0,1))</f>
        <v>0-4</v>
      </c>
      <c r="I10" s="21" t="str">
        <f>IF(AND(B10&lt;&gt;"",M$6=TRUE),A$6&amp;RANK(M10,M$7:M$11,0),"")</f>
        <v>A5</v>
      </c>
      <c r="J10" s="166">
        <f>IF(AND(L10=1,L7=1,C10&gt;F7),1)+IF(AND(L10=1,L8=1,D10&gt;F8),1)+IF(AND(L10=1,L9=1,E10&gt;F9),1)+IF(AND(L10=1,L11=1,G10&gt;F11),1)+IF(AND(L10=2,L7=2,C10&gt;F7),1)+IF(AND(L10=2,L8=2,D10&gt;F8),1)+IF(AND(L10=2,L9=2,E10&gt;F9),1)+IF(AND(L10=2,L11=2,G10&gt;F11),1)+IF(AND(L10=3,L7=3,C10&gt;F7),1)+IF(AND(L10=3,L8=3,D10&gt;F8),1)+IF(AND(L10=3,L9=3,E10&gt;F9),1)+IF(AND(L10=3,L11=3,G10&gt;F11),1)</f>
        <v>0</v>
      </c>
      <c r="K10" s="167">
        <f>IF(AND(L10=1,L7=1),C10-F7)+IF(AND(L10=1,L8=1),D10-F8)+IF(AND(L10=1,L9=1),E10-F9)+IF(AND(L10=1,L11=1),G10-F11)+IF(AND(L10=2,L7=2),C10-F7)+IF(AND(L10=2,L8=2),D10-F8)+IF(AND(L10=2,L9=2),E10-F9)+IF(AND(L10=2,L11=2),G10-F11)+IF(AND(L10=3,L7=3),C10-F7)+IF(AND(L10=3,L8=3),D10-F8)+IF(AND(L10=3,L9=3),E10-F9)+IF(AND(L10=3,L11=3),G10-F11)</f>
        <v>0</v>
      </c>
      <c r="L10" s="168">
        <f>VALUE(LEFT(H10,1))</f>
        <v>0</v>
      </c>
      <c r="M10" s="169">
        <f>10000*L10+J10*100+K10</f>
        <v>0</v>
      </c>
    </row>
    <row r="11" spans="1:13" x14ac:dyDescent="0.2">
      <c r="A11" s="12">
        <v>5</v>
      </c>
      <c r="B11" s="73" t="s">
        <v>93</v>
      </c>
      <c r="C11" s="21">
        <v>13</v>
      </c>
      <c r="D11" s="21">
        <v>10</v>
      </c>
      <c r="E11" s="21">
        <v>13</v>
      </c>
      <c r="F11" s="21">
        <v>13</v>
      </c>
      <c r="G11" s="37"/>
      <c r="H11" s="165" t="str">
        <f>(IF(C11-G7&gt;0,1)+IF(D11-G8&gt;0,1)+IF(E11-G9&gt;0,1)+IF(F11-G10&gt;0,1))&amp;"-"&amp;(IF(C11-G7&lt;0,1)+IF(D11-G8&lt;0,1)+IF(E11-G9&lt;0,1)+IF(F11-G10&lt;0,1))</f>
        <v>3-1</v>
      </c>
      <c r="I11" s="21" t="str">
        <f>IF(AND(B11&lt;&gt;"",M$6=TRUE),A$6&amp;RANK(M11,M$7:M$11,0),"")</f>
        <v>A2</v>
      </c>
      <c r="J11" s="166">
        <f>IF(AND(L11=1,L7=1,C11&gt;G7),1)+IF(AND(L11=1,L8=1,D11&gt;G8),1)+IF(AND(L11=1,L9=1,E11&gt;G9),1)+IF(AND(L11=1,L10=1,F11&gt;G10),1)+IF(AND(L11=2,L7=2,C11&gt;G7),1)+IF(AND(L11=2,L8=2,D11&gt;G8),1)+IF(AND(L11=2,L9=2,E11&gt;G9),1)+IF(AND(L11=2,L10=2,F11&gt;G10),1)+IF(AND(L11=3,L7=3,C11&gt;G7),1)+IF(AND(L11=3,L8=3,D11&gt;G8),1)+IF(AND(L11=3,L9=3,E11&gt;G9),1)+IF(AND(L11=3,L10=3,F11&gt;G10),1)</f>
        <v>0</v>
      </c>
      <c r="K11" s="167">
        <f>IF(AND(L11=1,L7=1),C11-G7)+IF(AND(L11=1,L8=1),D11-G8)+IF(AND(L11=1,L9=1),E11-G9)+IF(AND(L11=1,L10=1),F11-G10)+IF(AND(L11=2,L7=2),C11-G7)+IF(AND(L11=2,L8=2),D11-G8)+IF(AND(L11=2,L9=2),E11-G9)+IF(AND(L11=2,L10=2),F11-G10)+IF(AND(L11=3,L7=3),C11-G7)+IF(AND(L11=3,L8=3),D11-G8)+IF(AND(L11=3,L9=3),E11-G9)+IF(AND(L11=3,L10=3),F11-G10)</f>
        <v>0</v>
      </c>
      <c r="L11" s="168">
        <f>VALUE(LEFT(H11,1))</f>
        <v>3</v>
      </c>
      <c r="M11" s="169">
        <f>10000*L11+J11*100+K11</f>
        <v>30000</v>
      </c>
    </row>
    <row r="12" spans="1:13" x14ac:dyDescent="0.2"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</row>
    <row r="13" spans="1:13" x14ac:dyDescent="0.2">
      <c r="A13" s="12" t="s">
        <v>19</v>
      </c>
      <c r="B13" s="36"/>
      <c r="C13" s="55">
        <v>1</v>
      </c>
      <c r="D13" s="55">
        <v>2</v>
      </c>
      <c r="E13" s="55">
        <v>3</v>
      </c>
      <c r="F13" s="55">
        <v>4</v>
      </c>
      <c r="G13" s="55">
        <v>5</v>
      </c>
      <c r="H13" s="11" t="s">
        <v>1</v>
      </c>
      <c r="I13" s="11" t="s">
        <v>62</v>
      </c>
      <c r="J13" s="155" t="s">
        <v>22</v>
      </c>
      <c r="K13" s="156" t="s">
        <v>156</v>
      </c>
      <c r="L13" s="172" t="s">
        <v>22</v>
      </c>
      <c r="M13" s="173" t="b">
        <f>OR(AND(COUNTA(B14:B18)=3,COUNTA(C14:G18)=6),AND(COUNTA(B14:B18)=4,COUNTA(C14:G18)=12),AND(COUNTA(B14:B18)=5,COUNTA(C14:G18)=20))</f>
        <v>1</v>
      </c>
    </row>
    <row r="14" spans="1:13" x14ac:dyDescent="0.2">
      <c r="A14" s="12">
        <v>1</v>
      </c>
      <c r="B14" s="42" t="s">
        <v>94</v>
      </c>
      <c r="C14" s="158"/>
      <c r="D14" s="184">
        <v>13</v>
      </c>
      <c r="E14" s="184">
        <v>11</v>
      </c>
      <c r="F14" s="159">
        <v>13</v>
      </c>
      <c r="G14" s="159">
        <v>13</v>
      </c>
      <c r="H14" s="165" t="str">
        <f>(IF(D14-C15&gt;0,1)+IF(E14-C16&gt;0,1)+IF(F14-C17&gt;0,1)+IF(G14-C18&gt;0,1))&amp;"-"&amp;(IF(D14-C15&lt;0,1)+IF(E14-C16&lt;0,1)+IF(F14-C17&lt;0,1)+IF(G14-C18&lt;0,1))</f>
        <v>3-1</v>
      </c>
      <c r="I14" s="21" t="str">
        <f>IF(AND(B14&lt;&gt;"",M$6=TRUE),A$13&amp;RANK(M14,M$14:M$18,0),"")</f>
        <v>B1</v>
      </c>
      <c r="J14" s="161">
        <f>IF(AND(L14=1,L15=1,D14&gt;C15),1)+IF(AND(L14=1,L16=1,E14&gt;C16),1)+IF(AND(L14=1,L17=1,F14&gt;C17),1)+IF(AND(L14=1,L18=1,G14&gt;C18),1)+IF(AND(L14=2,L15=2,D14&gt;C15),1)+IF(AND(L14=2,L16=2,E14&gt;C16),1)+IF(AND(L14=2,L17=2,F14&gt;C17),1)+IF(AND(L14=2,L18=2,G14&gt;C18),1)+IF(AND(L14=3,L15=3,D14&gt;C15),1)+IF(AND(L14=3,L16=3,E14&gt;C16),1)+IF(AND(L14=3,L17=3,F14&gt;C17),1)+IF(AND(L14=3,L18=3,G14&gt;C18),1)</f>
        <v>1</v>
      </c>
      <c r="K14" s="162">
        <f>IF(AND(L14=1,L15=1),D14-C15)+IF(AND(L14=1,L16=1),E14-C16)+IF(AND(L14=1,L17=1),F14-C17)+IF(AND(L14=1,L18=1),G14-C18)+IF(AND(L14=2,L15=2),D14-C15)+IF(AND(L14=2,L16=2),E14-C16)+IF(AND(L14=2,L17=2),F14-C17)+IF(AND(L14=2,L18=2),G14-C18)+IF(AND(L14=3,L15=3),D14-C15)+IF(AND(L14=3,L16=3),E14-C16)+IF(AND(L14=3,L17=3),F14-C17)+IF(AND(L14=3,L18=3),G14-C18)</f>
        <v>4</v>
      </c>
      <c r="L14" s="168">
        <f>VALUE(LEFT(H14,1))</f>
        <v>3</v>
      </c>
      <c r="M14" s="169">
        <f>10000*L14+J14*100+K14</f>
        <v>30104</v>
      </c>
    </row>
    <row r="15" spans="1:13" x14ac:dyDescent="0.2">
      <c r="A15" s="12">
        <v>2</v>
      </c>
      <c r="B15" s="91" t="s">
        <v>135</v>
      </c>
      <c r="C15" s="2">
        <v>7</v>
      </c>
      <c r="D15" s="37"/>
      <c r="E15" s="2">
        <v>13</v>
      </c>
      <c r="F15" s="21">
        <v>13</v>
      </c>
      <c r="G15" s="21">
        <v>13</v>
      </c>
      <c r="H15" s="165" t="str">
        <f>(IF(C15-D14&gt;0,1)+IF(E15-D16&gt;0,1)+IF(F15-D17&gt;0,1)+IF(G15-D18&gt;0,1))&amp;"-"&amp;(IF(C15-D14&lt;0,1)+IF(E15-D16&lt;0,1)+IF(F15-D17&lt;0,1)+IF(G15-D18&lt;0,1))</f>
        <v>3-1</v>
      </c>
      <c r="I15" s="21" t="str">
        <f>IF(AND(B15&lt;&gt;"",M$6=TRUE),A$13&amp;RANK(M15,M$14:M$18,0),"")</f>
        <v>B2</v>
      </c>
      <c r="J15" s="166">
        <f>IF(AND(L15=1,L14=1,C15&gt;D14),1)+IF(AND(L15=1,L16=1,E15&gt;D16),1)+IF(AND(L15=1,L17=1,F15&gt;D17),1)+IF(AND(L15=1,L18=1,G15&gt;D18),1)+IF(AND(L15=2,L14=2,C15&gt;D14),1)+IF(AND(L15=2,L16=2,E15&gt;D16),1)+IF(AND(L15=2,L17=2,F15&gt;D17),1)+IF(AND(L15=2,L18=2,G15&gt;D18),1)+IF(AND(L15=3,L14=3,C15&gt;D14),1)+IF(AND(L15=3,L16=3,E15&gt;D16),1)+IF(AND(L15=3,L17=3,F15&gt;D17),1)+IF(AND(L15=3,L18=3,G15&gt;D18),1)</f>
        <v>1</v>
      </c>
      <c r="K15" s="167">
        <f>IF(AND(L15=1,L14=1),C15-D14)+IF(AND(L15=1,L16=1),E15-D16)+IF(AND(L15=1,L17=1),F15-D17)+IF(AND(L15=1,L18=1),G15-D18)+IF(AND(L15=2,L14=2),C15-D14)+IF(AND(L15=2,L16=2),E15-D16)+IF(AND(L15=2,L17=2),F15-D17)+IF(AND(L15=2,L18=2),G15-D18)+IF(AND(L15=3,L14=3),C15-D14)+IF(AND(L15=3,L16=3),E15-D16)+IF(AND(L15=3,L17=3),F15-D17)+IF(AND(L15=3,L18=3),G15-D18)</f>
        <v>0</v>
      </c>
      <c r="L15" s="168">
        <f>VALUE(LEFT(H15,1))</f>
        <v>3</v>
      </c>
      <c r="M15" s="169">
        <f>10000*L15+J15*100+K15</f>
        <v>30100</v>
      </c>
    </row>
    <row r="16" spans="1:13" x14ac:dyDescent="0.2">
      <c r="A16" s="12">
        <v>3</v>
      </c>
      <c r="B16" s="42" t="s">
        <v>95</v>
      </c>
      <c r="C16" s="2">
        <v>13</v>
      </c>
      <c r="D16" s="185">
        <v>7</v>
      </c>
      <c r="E16" s="37"/>
      <c r="F16" s="21">
        <v>13</v>
      </c>
      <c r="G16" s="21">
        <v>13</v>
      </c>
      <c r="H16" s="165" t="str">
        <f>(IF(C16-E14&gt;0,1)+IF(D16-E15&gt;0,1)+IF(F16-E17&gt;0,1)+IF(G16-E18&gt;0,1))&amp;"-"&amp;(IF(C16-E14&lt;0,1)+IF(D16-E15&lt;0,1)+IF(F16-E17&lt;0,1)+IF(G16-E18&lt;0,1))</f>
        <v>3-1</v>
      </c>
      <c r="I16" s="21" t="str">
        <f>IF(AND(B16&lt;&gt;"",M$6=TRUE),A$13&amp;RANK(M16,M$14:M$18,0),"")</f>
        <v>B3</v>
      </c>
      <c r="J16" s="166">
        <f>IF(AND(L16=1,L14=1,C16&gt;E14),1)+IF(AND(L16=1,L15=1,D16&gt;E15),1)+IF(AND(L16=1,L17=1,F16&gt;E17),1)+IF(AND(L16=1,L18=1,G16&gt;E18),1)+IF(AND(L16=2,L14=2,C16&gt;E14),1)+IF(AND(L16=2,L15=2,D16&gt;E15),1)+IF(AND(L16=2,L17=2,F16&gt;E17),1)+IF(AND(L16=2,L18=2,G16&gt;E18),1)+IF(AND(L16=3,L14=3,C16&gt;E14),1)+IF(AND(L16=3,L15=3,D16&gt;E15),1)+IF(AND(L16=3,L17=3,F16&gt;E17),1)+IF(AND(L16=3,L18=3,G16&gt;E18),1)</f>
        <v>1</v>
      </c>
      <c r="K16" s="167">
        <f>IF(AND(L16=1,L14=1),C16-E14)+IF(AND(L16=1,L15=1),D16-E15)+IF(AND(L16=1,L17=1),F16-E17)+IF(AND(L16=1,L18=1),G16-E18)+IF(AND(L16=2,L14=2),C16-E14)+IF(AND(L16=2,L15=2),D16-E15)+IF(AND(L16=2,L17=2),F16-E17)+IF(AND(L16=2,L18=2),G16-E18)+IF(AND(L16=3,L14=3),C16-E14)+IF(AND(L16=3,L15=3),D16-E15)+IF(AND(L16=3,L17=3),F16-E17)+IF(AND(L16=3,L18=3),G16-E18)</f>
        <v>-4</v>
      </c>
      <c r="L16" s="168">
        <f>VALUE(LEFT(H16,1))</f>
        <v>3</v>
      </c>
      <c r="M16" s="169">
        <f>10000*L16+J16*100+K16</f>
        <v>30096</v>
      </c>
    </row>
    <row r="17" spans="1:13" x14ac:dyDescent="0.2">
      <c r="A17" s="12">
        <v>4</v>
      </c>
      <c r="B17" s="42" t="s">
        <v>96</v>
      </c>
      <c r="C17" s="21">
        <v>11</v>
      </c>
      <c r="D17" s="170">
        <v>10</v>
      </c>
      <c r="E17" s="21">
        <v>12</v>
      </c>
      <c r="F17" s="37"/>
      <c r="G17" s="38">
        <v>6</v>
      </c>
      <c r="H17" s="165" t="str">
        <f>(IF(C17-F14&gt;0,1)+IF(D17-F15&gt;0,1)+IF(E17-F16&gt;0,1)+IF(G17-F18&gt;0,1))&amp;"-"&amp;(IF(C17-F14&lt;0,1)+IF(D17-F15&lt;0,1)+IF(E17-F16&lt;0,1)+IF(G17-F18&lt;0,1))</f>
        <v>0-4</v>
      </c>
      <c r="I17" s="21" t="str">
        <f>IF(AND(B17&lt;&gt;"",M$6=TRUE),A$13&amp;RANK(M17,M$14:M$18,0),"")</f>
        <v>B5</v>
      </c>
      <c r="J17" s="166">
        <f>IF(AND(L17=1,L14=1,C17&gt;F14),1)+IF(AND(L17=1,L15=1,D17&gt;F15),1)+IF(AND(L17=1,L16=1,E17&gt;F16),1)+IF(AND(L17=1,L18=1,G17&gt;F18),1)+IF(AND(L17=2,L14=2,C17&gt;F14),1)+IF(AND(L17=2,L15=2,D17&gt;F15),1)+IF(AND(L17=2,L16=2,E17&gt;F16),1)+IF(AND(L17=2,L18=2,G17&gt;F18),1)+IF(AND(L17=3,L14=3,C17&gt;F14),1)+IF(AND(L17=3,L15=3,D17&gt;F15),1)+IF(AND(L17=3,L16=3,E17&gt;F16),1)+IF(AND(L17=3,L18=3,G17&gt;F18),1)</f>
        <v>0</v>
      </c>
      <c r="K17" s="167">
        <f>IF(AND(L17=1,L14=1),C17-F14)+IF(AND(L17=1,L15=1),D17-F15)+IF(AND(L17=1,L16=1),E17-F16)+IF(AND(L17=1,L18=1),G17-F18)+IF(AND(L17=2,L14=2),C17-F14)+IF(AND(L17=2,L15=2),D17-F15)+IF(AND(L17=2,L16=2),E17-F16)+IF(AND(L17=2,L18=2),G17-F18)+IF(AND(L17=3,L14=3),C17-F14)+IF(AND(L17=3,L15=3),D17-F15)+IF(AND(L17=3,L16=3),E17-F16)+IF(AND(L17=3,L18=3),G17-F18)</f>
        <v>0</v>
      </c>
      <c r="L17" s="168">
        <f>VALUE(LEFT(H17,1))</f>
        <v>0</v>
      </c>
      <c r="M17" s="169">
        <f>10000*L17+J17*100+K17</f>
        <v>0</v>
      </c>
    </row>
    <row r="18" spans="1:13" x14ac:dyDescent="0.2">
      <c r="A18" s="12">
        <v>5</v>
      </c>
      <c r="B18" s="42" t="s">
        <v>97</v>
      </c>
      <c r="C18" s="21">
        <v>7</v>
      </c>
      <c r="D18" s="21">
        <v>5</v>
      </c>
      <c r="E18" s="21">
        <v>4</v>
      </c>
      <c r="F18" s="21">
        <v>13</v>
      </c>
      <c r="G18" s="37"/>
      <c r="H18" s="165" t="str">
        <f>(IF(C18-G14&gt;0,1)+IF(D18-G15&gt;0,1)+IF(E18-G16&gt;0,1)+IF(F18-G17&gt;0,1))&amp;"-"&amp;(IF(C18-G14&lt;0,1)+IF(D18-G15&lt;0,1)+IF(E18-G16&lt;0,1)+IF(F18-G17&lt;0,1))</f>
        <v>1-3</v>
      </c>
      <c r="I18" s="21" t="str">
        <f>IF(AND(B18&lt;&gt;"",M$6=TRUE),A$13&amp;RANK(M18,M$14:M$18,0),"")</f>
        <v>B4</v>
      </c>
      <c r="J18" s="166">
        <f>IF(AND(L18=1,L14=1,C18&gt;G14),1)+IF(AND(L18=1,L15=1,D18&gt;G15),1)+IF(AND(L18=1,L16=1,E18&gt;G16),1)+IF(AND(L18=1,L17=1,F18&gt;G17),1)+IF(AND(L18=2,L14=2,C18&gt;G14),1)+IF(AND(L18=2,L15=2,D18&gt;G15),1)+IF(AND(L18=2,L16=2,E18&gt;G16),1)+IF(AND(L18=2,L17=2,F18&gt;G17),1)+IF(AND(L18=3,L14=3,C18&gt;G14),1)+IF(AND(L18=3,L15=3,D18&gt;G15),1)+IF(AND(L18=3,L16=3,E18&gt;G16),1)+IF(AND(L18=3,L17=3,F18&gt;G17),1)</f>
        <v>0</v>
      </c>
      <c r="K18" s="167">
        <f>IF(AND(L18=1,L14=1),C18-G14)+IF(AND(L18=1,L15=1),D18-G15)+IF(AND(L18=1,L16=1),E18-G16)+IF(AND(L18=1,L17=1),F18-G17)+IF(AND(L18=2,L14=2),C18-G14)+IF(AND(L18=2,L15=2),D18-G15)+IF(AND(L18=2,L16=2),E18-G16)+IF(AND(L18=2,L17=2),F18-G17)+IF(AND(L18=3,L14=3),C18-G14)+IF(AND(L18=3,L15=3),D18-G15)+IF(AND(L18=3,L16=3),E18-G16)+IF(AND(L18=3,L17=3),F18-G17)</f>
        <v>0</v>
      </c>
      <c r="L18" s="168">
        <f>VALUE(LEFT(H18,1))</f>
        <v>1</v>
      </c>
      <c r="M18" s="169">
        <f>10000*L18+J18*100+K18</f>
        <v>10000</v>
      </c>
    </row>
    <row r="19" spans="1:13" s="39" customFormat="1" x14ac:dyDescent="0.2">
      <c r="A19" s="15"/>
      <c r="B19" s="74"/>
      <c r="C19" s="75"/>
      <c r="D19" s="75"/>
      <c r="E19" s="75"/>
      <c r="F19" s="75"/>
      <c r="G19" s="75"/>
      <c r="H19" s="76"/>
      <c r="I19" s="75"/>
    </row>
    <row r="20" spans="1:13" s="40" customFormat="1" x14ac:dyDescent="0.2">
      <c r="B20" s="77" t="s">
        <v>3</v>
      </c>
      <c r="C20" s="23" t="s">
        <v>4</v>
      </c>
      <c r="D20" s="23" t="s">
        <v>5</v>
      </c>
    </row>
    <row r="21" spans="1:13" s="40" customFormat="1" x14ac:dyDescent="0.2">
      <c r="B21" s="77" t="s">
        <v>6</v>
      </c>
      <c r="C21" s="23" t="s">
        <v>7</v>
      </c>
      <c r="D21" s="23" t="s">
        <v>8</v>
      </c>
    </row>
    <row r="22" spans="1:13" s="40" customFormat="1" x14ac:dyDescent="0.2">
      <c r="B22" s="77" t="s">
        <v>9</v>
      </c>
      <c r="C22" s="23" t="s">
        <v>10</v>
      </c>
      <c r="D22" s="23" t="s">
        <v>11</v>
      </c>
    </row>
    <row r="23" spans="1:13" s="40" customFormat="1" x14ac:dyDescent="0.2">
      <c r="B23" s="77" t="s">
        <v>12</v>
      </c>
      <c r="C23" s="23" t="s">
        <v>13</v>
      </c>
      <c r="D23" s="23" t="s">
        <v>14</v>
      </c>
    </row>
    <row r="24" spans="1:13" s="40" customFormat="1" x14ac:dyDescent="0.2">
      <c r="B24" s="77" t="s">
        <v>15</v>
      </c>
      <c r="C24" s="23" t="s">
        <v>16</v>
      </c>
      <c r="D24" s="23" t="s">
        <v>17</v>
      </c>
    </row>
    <row r="25" spans="1:13" hidden="1" x14ac:dyDescent="0.2">
      <c r="B25" s="77"/>
      <c r="C25" s="78"/>
      <c r="D25" s="78"/>
      <c r="E25" s="40"/>
      <c r="F25" s="40"/>
      <c r="G25" s="40"/>
      <c r="H25" s="40"/>
      <c r="I25" s="40"/>
    </row>
    <row r="26" spans="1:13" hidden="1" x14ac:dyDescent="0.2">
      <c r="I26" s="40"/>
      <c r="J26" s="40"/>
      <c r="K26" s="40"/>
      <c r="L26" s="40"/>
    </row>
    <row r="27" spans="1:13" hidden="1" x14ac:dyDescent="0.2">
      <c r="I27" s="40"/>
      <c r="J27" s="40"/>
      <c r="K27" s="40"/>
      <c r="L27" s="40"/>
    </row>
    <row r="28" spans="1:13" hidden="1" x14ac:dyDescent="0.2">
      <c r="I28" s="40"/>
      <c r="J28" s="40"/>
      <c r="K28" s="40"/>
      <c r="L28" s="40"/>
    </row>
    <row r="29" spans="1:13" hidden="1" x14ac:dyDescent="0.2">
      <c r="I29" s="40"/>
      <c r="J29" s="40"/>
      <c r="K29" s="40"/>
      <c r="L29" s="40"/>
    </row>
    <row r="30" spans="1:13" hidden="1" x14ac:dyDescent="0.2">
      <c r="I30" s="40"/>
      <c r="J30" s="40"/>
      <c r="K30" s="40"/>
      <c r="L30" s="40"/>
    </row>
    <row r="31" spans="1:13" hidden="1" x14ac:dyDescent="0.2">
      <c r="I31" s="40"/>
      <c r="J31" s="40"/>
      <c r="K31" s="40"/>
      <c r="L31" s="40"/>
    </row>
    <row r="32" spans="1:13" hidden="1" x14ac:dyDescent="0.2">
      <c r="I32" s="40"/>
      <c r="J32" s="40"/>
      <c r="K32" s="40"/>
      <c r="L32" s="40"/>
    </row>
    <row r="33" spans="9:12" hidden="1" x14ac:dyDescent="0.2">
      <c r="I33" s="40"/>
      <c r="J33" s="40"/>
      <c r="K33" s="40"/>
      <c r="L33" s="40"/>
    </row>
    <row r="34" spans="9:12" hidden="1" x14ac:dyDescent="0.2">
      <c r="I34" s="40"/>
      <c r="J34" s="40"/>
      <c r="K34" s="40"/>
      <c r="L34" s="40"/>
    </row>
    <row r="35" spans="9:12" hidden="1" x14ac:dyDescent="0.2">
      <c r="I35" s="40"/>
      <c r="J35" s="40"/>
      <c r="K35" s="40"/>
      <c r="L35" s="40"/>
    </row>
    <row r="36" spans="9:12" hidden="1" x14ac:dyDescent="0.2">
      <c r="I36" s="40"/>
      <c r="J36" s="40"/>
      <c r="K36" s="40"/>
      <c r="L36" s="40"/>
    </row>
    <row r="37" spans="9:12" hidden="1" x14ac:dyDescent="0.2">
      <c r="I37" s="40"/>
      <c r="J37" s="40"/>
      <c r="K37" s="40"/>
      <c r="L37" s="40"/>
    </row>
    <row r="38" spans="9:12" hidden="1" x14ac:dyDescent="0.2">
      <c r="I38" s="40"/>
      <c r="J38" s="40"/>
      <c r="K38" s="40"/>
      <c r="L38" s="40"/>
    </row>
    <row r="39" spans="9:12" hidden="1" x14ac:dyDescent="0.2">
      <c r="I39" s="40"/>
      <c r="J39" s="40"/>
      <c r="K39" s="40"/>
      <c r="L39" s="40"/>
    </row>
    <row r="40" spans="9:12" hidden="1" x14ac:dyDescent="0.2">
      <c r="I40" s="40"/>
      <c r="J40" s="40"/>
      <c r="K40" s="40"/>
      <c r="L40" s="40"/>
    </row>
    <row r="41" spans="9:12" hidden="1" x14ac:dyDescent="0.2">
      <c r="I41" s="40"/>
      <c r="J41" s="40"/>
      <c r="K41" s="40"/>
      <c r="L41" s="40"/>
    </row>
    <row r="42" spans="9:12" hidden="1" x14ac:dyDescent="0.2">
      <c r="I42" s="40"/>
      <c r="J42" s="40"/>
      <c r="K42" s="40"/>
      <c r="L42" s="40"/>
    </row>
    <row r="43" spans="9:12" hidden="1" x14ac:dyDescent="0.2">
      <c r="I43" s="40"/>
      <c r="J43" s="40"/>
      <c r="K43" s="40"/>
      <c r="L43" s="40"/>
    </row>
    <row r="44" spans="9:12" hidden="1" x14ac:dyDescent="0.2">
      <c r="I44" s="40"/>
      <c r="J44" s="40"/>
      <c r="K44" s="40"/>
      <c r="L44" s="40"/>
    </row>
    <row r="45" spans="9:12" hidden="1" x14ac:dyDescent="0.2">
      <c r="I45" s="40"/>
      <c r="J45" s="40"/>
      <c r="K45" s="40"/>
      <c r="L45" s="40"/>
    </row>
    <row r="46" spans="9:12" hidden="1" x14ac:dyDescent="0.2">
      <c r="I46" s="40"/>
      <c r="J46" s="40"/>
      <c r="K46" s="40"/>
      <c r="L46" s="40"/>
    </row>
    <row r="47" spans="9:12" hidden="1" x14ac:dyDescent="0.2">
      <c r="I47" s="40"/>
      <c r="J47" s="40"/>
      <c r="K47" s="40"/>
      <c r="L47" s="40"/>
    </row>
    <row r="48" spans="9:12" hidden="1" x14ac:dyDescent="0.2">
      <c r="I48" s="40"/>
      <c r="J48" s="40"/>
      <c r="K48" s="40"/>
      <c r="L48" s="40"/>
    </row>
    <row r="49" spans="9:12" hidden="1" x14ac:dyDescent="0.2">
      <c r="I49" s="40"/>
      <c r="J49" s="40"/>
      <c r="K49" s="40"/>
      <c r="L49" s="40"/>
    </row>
    <row r="50" spans="9:12" hidden="1" x14ac:dyDescent="0.2">
      <c r="I50" s="40"/>
      <c r="J50" s="40"/>
      <c r="K50" s="40"/>
      <c r="L50" s="40"/>
    </row>
    <row r="51" spans="9:12" hidden="1" x14ac:dyDescent="0.2">
      <c r="I51" s="40"/>
      <c r="J51" s="40"/>
      <c r="K51" s="40"/>
      <c r="L51" s="40"/>
    </row>
    <row r="52" spans="9:12" hidden="1" x14ac:dyDescent="0.2">
      <c r="I52" s="40"/>
      <c r="J52" s="40"/>
      <c r="K52" s="40"/>
      <c r="L52" s="40"/>
    </row>
    <row r="53" spans="9:12" hidden="1" x14ac:dyDescent="0.2">
      <c r="I53" s="40"/>
      <c r="J53" s="40"/>
      <c r="K53" s="40"/>
      <c r="L53" s="40"/>
    </row>
    <row r="54" spans="9:12" hidden="1" x14ac:dyDescent="0.2">
      <c r="I54" s="40"/>
      <c r="J54" s="40"/>
      <c r="K54" s="40"/>
      <c r="L54" s="40"/>
    </row>
    <row r="55" spans="9:12" hidden="1" x14ac:dyDescent="0.2">
      <c r="I55" s="40"/>
      <c r="J55" s="40"/>
      <c r="K55" s="40"/>
      <c r="L55" s="40"/>
    </row>
    <row r="56" spans="9:12" hidden="1" x14ac:dyDescent="0.2">
      <c r="I56" s="40"/>
      <c r="J56" s="40"/>
      <c r="K56" s="40"/>
      <c r="L56" s="40"/>
    </row>
    <row r="57" spans="9:12" hidden="1" x14ac:dyDescent="0.2">
      <c r="I57" s="40"/>
      <c r="J57" s="40"/>
      <c r="K57" s="40"/>
      <c r="L57" s="40"/>
    </row>
    <row r="58" spans="9:12" hidden="1" x14ac:dyDescent="0.2">
      <c r="I58" s="40"/>
      <c r="J58" s="40"/>
      <c r="K58" s="40"/>
      <c r="L58" s="40"/>
    </row>
    <row r="59" spans="9:12" hidden="1" x14ac:dyDescent="0.2">
      <c r="I59" s="40"/>
      <c r="J59" s="40"/>
      <c r="K59" s="40"/>
      <c r="L59" s="40"/>
    </row>
    <row r="60" spans="9:12" hidden="1" x14ac:dyDescent="0.2">
      <c r="I60" s="40"/>
      <c r="J60" s="40"/>
      <c r="K60" s="40"/>
      <c r="L60" s="40"/>
    </row>
    <row r="61" spans="9:12" hidden="1" x14ac:dyDescent="0.2">
      <c r="I61" s="40"/>
      <c r="J61" s="40"/>
      <c r="K61" s="40"/>
      <c r="L61" s="40"/>
    </row>
    <row r="62" spans="9:12" s="16" customFormat="1" hidden="1" x14ac:dyDescent="0.2">
      <c r="I62" s="40"/>
      <c r="J62" s="40"/>
      <c r="K62" s="40"/>
      <c r="L62" s="40"/>
    </row>
    <row r="63" spans="9:12" s="16" customFormat="1" hidden="1" x14ac:dyDescent="0.2">
      <c r="I63" s="40"/>
      <c r="J63" s="40"/>
      <c r="K63" s="40"/>
      <c r="L63" s="40"/>
    </row>
    <row r="64" spans="9:12" s="16" customFormat="1" hidden="1" x14ac:dyDescent="0.2">
      <c r="I64" s="40"/>
      <c r="J64" s="40"/>
      <c r="K64" s="40"/>
      <c r="L64" s="40"/>
    </row>
    <row r="65" spans="9:12" s="16" customFormat="1" hidden="1" x14ac:dyDescent="0.2">
      <c r="I65" s="40"/>
      <c r="J65" s="40"/>
      <c r="K65" s="40"/>
      <c r="L65" s="40"/>
    </row>
    <row r="66" spans="9:12" s="16" customFormat="1" hidden="1" x14ac:dyDescent="0.2">
      <c r="I66" s="40"/>
      <c r="J66" s="40"/>
      <c r="K66" s="40"/>
      <c r="L66" s="40"/>
    </row>
    <row r="67" spans="9:12" s="16" customFormat="1" hidden="1" x14ac:dyDescent="0.2">
      <c r="I67" s="40"/>
      <c r="J67" s="40"/>
      <c r="K67" s="40"/>
      <c r="L67" s="40"/>
    </row>
    <row r="68" spans="9:12" s="16" customFormat="1" hidden="1" x14ac:dyDescent="0.2">
      <c r="I68" s="40"/>
      <c r="J68" s="40"/>
      <c r="K68" s="40"/>
      <c r="L68" s="40"/>
    </row>
    <row r="69" spans="9:12" s="16" customFormat="1" hidden="1" x14ac:dyDescent="0.2">
      <c r="I69" s="40"/>
      <c r="J69" s="40"/>
      <c r="K69" s="40"/>
      <c r="L69" s="40"/>
    </row>
    <row r="70" spans="9:12" s="16" customFormat="1" hidden="1" x14ac:dyDescent="0.2">
      <c r="I70" s="40"/>
      <c r="J70" s="40"/>
      <c r="K70" s="40"/>
      <c r="L70" s="40"/>
    </row>
    <row r="71" spans="9:12" s="16" customFormat="1" hidden="1" x14ac:dyDescent="0.2">
      <c r="I71" s="40"/>
      <c r="J71" s="40"/>
      <c r="K71" s="40"/>
      <c r="L71" s="40"/>
    </row>
    <row r="72" spans="9:12" s="16" customFormat="1" hidden="1" x14ac:dyDescent="0.2">
      <c r="I72" s="40"/>
      <c r="J72" s="40"/>
      <c r="K72" s="40"/>
      <c r="L72" s="40"/>
    </row>
    <row r="73" spans="9:12" s="16" customFormat="1" hidden="1" x14ac:dyDescent="0.2">
      <c r="I73" s="40"/>
      <c r="J73" s="40"/>
      <c r="K73" s="40"/>
      <c r="L73" s="40"/>
    </row>
    <row r="74" spans="9:12" s="40" customFormat="1" hidden="1" x14ac:dyDescent="0.2"/>
    <row r="75" spans="9:12" s="40" customFormat="1" hidden="1" x14ac:dyDescent="0.2"/>
    <row r="76" spans="9:12" s="40" customFormat="1" hidden="1" x14ac:dyDescent="0.2"/>
    <row r="77" spans="9:12" s="40" customFormat="1" hidden="1" x14ac:dyDescent="0.2"/>
    <row r="78" spans="9:12" hidden="1" x14ac:dyDescent="0.2"/>
    <row r="79" spans="9:12" hidden="1" x14ac:dyDescent="0.2"/>
    <row r="80" spans="9:12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8" hidden="1" x14ac:dyDescent="0.2"/>
    <row r="98" spans="1:8" hidden="1" x14ac:dyDescent="0.2"/>
    <row r="100" spans="1:8" x14ac:dyDescent="0.2">
      <c r="A100" s="147" t="s">
        <v>86</v>
      </c>
    </row>
    <row r="102" spans="1:8" x14ac:dyDescent="0.2">
      <c r="A102" s="25" t="s">
        <v>23</v>
      </c>
      <c r="B102" s="174" t="str">
        <f>IFERROR(INDEX(B$1:B$100,MATCH(A102,I$1:I$100,0)),"")</f>
        <v>Aigar Lusbo (Võru)</v>
      </c>
      <c r="C102" s="26">
        <v>13</v>
      </c>
      <c r="D102" s="40"/>
      <c r="E102" s="26"/>
      <c r="F102" s="26"/>
      <c r="G102" s="50"/>
      <c r="H102" s="50"/>
    </row>
    <row r="103" spans="1:8" x14ac:dyDescent="0.2">
      <c r="A103" s="27"/>
      <c r="B103" s="175"/>
      <c r="C103" s="188" t="str">
        <f>IF(COUNT(C102,C104)=2,IF(C102&gt;C104,B102,B104),"")</f>
        <v>Aigar Lusbo (Võru)</v>
      </c>
      <c r="D103" s="40"/>
      <c r="E103" s="50"/>
      <c r="F103" s="26">
        <v>6</v>
      </c>
      <c r="G103" s="50"/>
      <c r="H103" s="50"/>
    </row>
    <row r="104" spans="1:8" x14ac:dyDescent="0.2">
      <c r="A104" s="27" t="s">
        <v>24</v>
      </c>
      <c r="B104" s="177" t="str">
        <f>IFERROR(INDEX(B$1:B$100,MATCH(A104,I$1:I$100,0)),"")</f>
        <v>Argo Sepp (I-Viru)</v>
      </c>
      <c r="C104" s="33">
        <v>5</v>
      </c>
      <c r="D104" s="111"/>
      <c r="E104" s="176"/>
      <c r="F104" s="26"/>
      <c r="G104" s="50"/>
      <c r="H104" s="50"/>
    </row>
    <row r="105" spans="1:8" ht="13.5" thickBot="1" x14ac:dyDescent="0.25">
      <c r="A105" s="27"/>
      <c r="B105" s="26"/>
      <c r="C105" s="24"/>
      <c r="D105" s="95"/>
      <c r="E105" s="178"/>
      <c r="F105" s="26"/>
      <c r="G105" s="88" t="str">
        <f>IF(COUNT(F103,F107)=2,IF(F103&gt;F107,C103,C107),"")</f>
        <v>Tiit Kattai (Valga)</v>
      </c>
      <c r="H105" s="50"/>
    </row>
    <row r="106" spans="1:8" x14ac:dyDescent="0.2">
      <c r="A106" s="27" t="s">
        <v>25</v>
      </c>
      <c r="B106" s="174" t="str">
        <f>IFERROR(INDEX(B$1:B$100,MATCH(A106,I$1:I$100,0)),"")</f>
        <v>Anti Alasi (Tartu)</v>
      </c>
      <c r="C106" s="31">
        <v>3</v>
      </c>
      <c r="D106" s="95"/>
      <c r="E106" s="178"/>
      <c r="F106" s="179"/>
      <c r="G106" s="34" t="s">
        <v>72</v>
      </c>
      <c r="H106" s="180"/>
    </row>
    <row r="107" spans="1:8" x14ac:dyDescent="0.2">
      <c r="A107" s="27"/>
      <c r="B107" s="175"/>
      <c r="C107" s="189" t="str">
        <f>IF(COUNT(C106,C108)=2,IF(C106&gt;C108,B106,B108),"")</f>
        <v>Tiit Kattai (Valga)</v>
      </c>
      <c r="D107" s="109"/>
      <c r="E107" s="32"/>
      <c r="F107" s="29">
        <v>13</v>
      </c>
      <c r="G107" s="50"/>
      <c r="H107" s="50"/>
    </row>
    <row r="108" spans="1:8" ht="13.5" thickBot="1" x14ac:dyDescent="0.25">
      <c r="A108" s="27" t="s">
        <v>26</v>
      </c>
      <c r="B108" s="177" t="str">
        <f>IFERROR(INDEX(B$1:B$100,MATCH(A108,I$1:I$100,0)),"")</f>
        <v>Tiit Kattai (Valga)</v>
      </c>
      <c r="C108" s="29">
        <v>13</v>
      </c>
      <c r="D108" s="40"/>
      <c r="E108" s="26"/>
      <c r="F108" s="31"/>
      <c r="G108" s="88" t="str">
        <f>IF(COUNT(F103,F107)=2,IF(F103&lt;F107,C103,C107),"")</f>
        <v>Aigar Lusbo (Võru)</v>
      </c>
      <c r="H108" s="49"/>
    </row>
    <row r="109" spans="1:8" x14ac:dyDescent="0.2">
      <c r="A109" s="19"/>
      <c r="B109" s="26"/>
      <c r="C109" s="26"/>
      <c r="D109" s="40"/>
      <c r="E109" s="26"/>
      <c r="F109" s="31"/>
      <c r="G109" s="34" t="s">
        <v>73</v>
      </c>
      <c r="H109" s="24"/>
    </row>
    <row r="110" spans="1:8" x14ac:dyDescent="0.2">
      <c r="A110" s="19"/>
      <c r="B110" s="26"/>
      <c r="C110" s="24" t="str">
        <f>IF(COUNT(C102,C104)=2,IF(C102&lt;C104,B102,B104),"")</f>
        <v>Argo Sepp (I-Viru)</v>
      </c>
      <c r="D110" s="40"/>
      <c r="E110" s="50"/>
      <c r="F110" s="31">
        <v>1</v>
      </c>
      <c r="G110" s="24"/>
      <c r="H110" s="24"/>
    </row>
    <row r="111" spans="1:8" ht="13.5" thickBot="1" x14ac:dyDescent="0.25">
      <c r="A111" s="19"/>
      <c r="B111" s="26"/>
      <c r="C111" s="28"/>
      <c r="D111" s="111"/>
      <c r="E111" s="30"/>
      <c r="F111" s="190"/>
      <c r="G111" s="88" t="str">
        <f>IF(COUNT(F110,F112)=2,IF(F110&gt;F112,C110,C112),"")</f>
        <v>Anti Alasi (Tartu)</v>
      </c>
      <c r="H111" s="49"/>
    </row>
    <row r="112" spans="1:8" x14ac:dyDescent="0.2">
      <c r="A112" s="19"/>
      <c r="B112" s="26"/>
      <c r="C112" s="191" t="str">
        <f>IF(COUNT(C106,C108)=2,IF(C106&lt;C108,B106,B108),"")</f>
        <v>Anti Alasi (Tartu)</v>
      </c>
      <c r="D112" s="109"/>
      <c r="E112" s="32"/>
      <c r="F112" s="29">
        <v>13</v>
      </c>
      <c r="G112" s="35" t="s">
        <v>71</v>
      </c>
      <c r="H112" s="24"/>
    </row>
    <row r="113" spans="1:8" x14ac:dyDescent="0.2">
      <c r="A113" s="19"/>
      <c r="B113" s="50"/>
      <c r="C113" s="50"/>
      <c r="D113" s="40"/>
      <c r="E113" s="50"/>
      <c r="F113" s="50"/>
      <c r="G113" s="24"/>
      <c r="H113" s="24"/>
    </row>
    <row r="114" spans="1:8" ht="13.5" thickBot="1" x14ac:dyDescent="0.25">
      <c r="A114" s="19"/>
      <c r="B114" s="50"/>
      <c r="C114" s="50"/>
      <c r="D114" s="24"/>
      <c r="E114" s="24"/>
      <c r="F114" s="50"/>
      <c r="G114" s="49" t="str">
        <f>IF(COUNT(F110,F112)=2,IF(F110&lt;F112,C110,C112),"")</f>
        <v>Argo Sepp (I-Viru)</v>
      </c>
      <c r="H114" s="49"/>
    </row>
    <row r="115" spans="1:8" x14ac:dyDescent="0.2">
      <c r="A115" s="19"/>
      <c r="B115" s="181"/>
      <c r="C115" s="22"/>
      <c r="D115" s="22"/>
      <c r="E115" s="22"/>
      <c r="F115" s="182"/>
      <c r="G115" s="34" t="s">
        <v>27</v>
      </c>
      <c r="H115" s="51"/>
    </row>
    <row r="116" spans="1:8" x14ac:dyDescent="0.2">
      <c r="A116" s="35"/>
      <c r="B116" s="81"/>
      <c r="C116" s="89"/>
      <c r="D116" s="78"/>
      <c r="E116" s="78"/>
      <c r="F116" s="75"/>
      <c r="G116" s="78"/>
      <c r="H116" s="89"/>
    </row>
    <row r="117" spans="1:8" x14ac:dyDescent="0.2">
      <c r="A117" s="147" t="s">
        <v>87</v>
      </c>
    </row>
    <row r="118" spans="1:8" x14ac:dyDescent="0.2">
      <c r="A118" s="19"/>
    </row>
    <row r="119" spans="1:8" x14ac:dyDescent="0.2">
      <c r="A119" s="19"/>
      <c r="B119" s="10" t="s">
        <v>29</v>
      </c>
      <c r="C119" s="174" t="str">
        <f>IFERROR(INDEX(B$1:B$100,MATCH(B119,I$1:I$100,0)),"")</f>
        <v>Märt Lindsalu (Lääne)</v>
      </c>
      <c r="D119" s="40"/>
      <c r="E119" s="40"/>
      <c r="F119" s="26">
        <v>13</v>
      </c>
      <c r="G119" s="81"/>
      <c r="H119" s="81"/>
    </row>
    <row r="120" spans="1:8" ht="13.5" thickBot="1" x14ac:dyDescent="0.25">
      <c r="A120" s="19"/>
      <c r="B120" s="40"/>
      <c r="C120" s="175"/>
      <c r="D120" s="83"/>
      <c r="E120" s="85"/>
      <c r="F120" s="49"/>
      <c r="G120" s="88" t="str">
        <f>IF(COUNT(F119,F121)=2,IF(F119&gt;F121,C119,C121),"")</f>
        <v>Märt Lindsalu (Lääne)</v>
      </c>
      <c r="H120" s="88"/>
    </row>
    <row r="121" spans="1:8" x14ac:dyDescent="0.2">
      <c r="A121" s="19"/>
      <c r="B121" s="10" t="s">
        <v>30</v>
      </c>
      <c r="C121" s="177" t="str">
        <f>IFERROR(INDEX(B$1:B$100,MATCH(B121,I$1:I$100,0)),"")</f>
        <v>Jaan Lüitsepp (Võru)</v>
      </c>
      <c r="D121" s="84"/>
      <c r="E121" s="87"/>
      <c r="F121" s="29">
        <v>7</v>
      </c>
      <c r="G121" s="35" t="s">
        <v>31</v>
      </c>
      <c r="H121" s="81"/>
    </row>
    <row r="122" spans="1:8" x14ac:dyDescent="0.2">
      <c r="A122" s="19"/>
      <c r="B122" s="40"/>
      <c r="C122" s="40"/>
      <c r="D122" s="40"/>
      <c r="E122" s="40"/>
      <c r="F122" s="40"/>
      <c r="G122" s="81"/>
      <c r="H122" s="81"/>
    </row>
    <row r="123" spans="1:8" ht="13.5" thickBot="1" x14ac:dyDescent="0.25">
      <c r="A123" s="35"/>
      <c r="B123" s="40"/>
      <c r="C123" s="40"/>
      <c r="D123" s="81"/>
      <c r="E123" s="81"/>
      <c r="F123" s="40"/>
      <c r="G123" s="49" t="str">
        <f>IF(COUNT(F119,F121)=2,IF(F119&lt;F121,C119,C121),"")</f>
        <v>Jaan Lüitsepp (Võru)</v>
      </c>
      <c r="H123" s="88"/>
    </row>
    <row r="124" spans="1:8" x14ac:dyDescent="0.2">
      <c r="A124" s="19"/>
      <c r="B124" s="40"/>
      <c r="C124" s="40"/>
      <c r="D124" s="81"/>
      <c r="E124" s="81"/>
      <c r="F124" s="40"/>
      <c r="G124" s="19" t="s">
        <v>32</v>
      </c>
      <c r="H124" s="40"/>
    </row>
    <row r="125" spans="1:8" x14ac:dyDescent="0.2">
      <c r="A125" s="19"/>
      <c r="B125" s="81"/>
      <c r="C125" s="89"/>
      <c r="D125" s="78"/>
      <c r="E125" s="78"/>
      <c r="F125" s="75"/>
      <c r="G125" s="78"/>
      <c r="H125" s="89"/>
    </row>
    <row r="126" spans="1:8" x14ac:dyDescent="0.2">
      <c r="A126" s="147" t="s">
        <v>88</v>
      </c>
    </row>
    <row r="127" spans="1:8" x14ac:dyDescent="0.2">
      <c r="A127" s="19"/>
    </row>
    <row r="128" spans="1:8" x14ac:dyDescent="0.2">
      <c r="A128" s="19"/>
      <c r="B128" s="10" t="s">
        <v>33</v>
      </c>
      <c r="C128" s="174" t="str">
        <f>IFERROR(INDEX(B$1:B$100,MATCH(B128,I$1:I$100,0)),"")</f>
        <v>Ülo Piik (I-Viru)</v>
      </c>
      <c r="D128" s="40"/>
      <c r="E128" s="40"/>
      <c r="F128" s="26">
        <v>13</v>
      </c>
      <c r="G128" s="81"/>
      <c r="H128" s="81"/>
    </row>
    <row r="129" spans="1:8" ht="13.5" thickBot="1" x14ac:dyDescent="0.25">
      <c r="A129" s="19"/>
      <c r="B129" s="40"/>
      <c r="C129" s="175"/>
      <c r="D129" s="83"/>
      <c r="E129" s="85"/>
      <c r="F129" s="49"/>
      <c r="G129" s="88" t="str">
        <f>IF(COUNT(F128,F130)=2,IF(F128&gt;F130,C128,C130),"")</f>
        <v>Ülo Piik (I-Viru)</v>
      </c>
      <c r="H129" s="88"/>
    </row>
    <row r="130" spans="1:8" x14ac:dyDescent="0.2">
      <c r="A130" s="19"/>
      <c r="B130" s="10" t="s">
        <v>34</v>
      </c>
      <c r="C130" s="177" t="str">
        <f>IFERROR(INDEX(B$1:B$100,MATCH(B130,I$1:I$100,0)),"")</f>
        <v>Silver Kingissepp (Lääne)</v>
      </c>
      <c r="D130" s="84"/>
      <c r="E130" s="87"/>
      <c r="F130" s="29">
        <v>9</v>
      </c>
      <c r="G130" s="35" t="s">
        <v>37</v>
      </c>
      <c r="H130" s="81"/>
    </row>
    <row r="131" spans="1:8" x14ac:dyDescent="0.2">
      <c r="A131" s="19"/>
      <c r="B131" s="40"/>
      <c r="C131" s="40"/>
      <c r="D131" s="40"/>
      <c r="E131" s="40"/>
      <c r="F131" s="40"/>
      <c r="G131" s="81"/>
      <c r="H131" s="81"/>
    </row>
    <row r="132" spans="1:8" ht="13.5" thickBot="1" x14ac:dyDescent="0.25">
      <c r="A132" s="19"/>
      <c r="B132" s="40"/>
      <c r="C132" s="40"/>
      <c r="D132" s="81"/>
      <c r="E132" s="81"/>
      <c r="F132" s="40"/>
      <c r="G132" s="49" t="str">
        <f>IF(COUNT(F128,F130)=2,IF(F128&lt;F130,C128,C130),"")</f>
        <v>Silver Kingissepp (Lääne)</v>
      </c>
      <c r="H132" s="88"/>
    </row>
    <row r="133" spans="1:8" x14ac:dyDescent="0.2">
      <c r="A133" s="19"/>
      <c r="B133" s="40"/>
      <c r="C133" s="40"/>
      <c r="D133" s="81"/>
      <c r="E133" s="81"/>
      <c r="F133" s="40"/>
      <c r="G133" s="19" t="s">
        <v>38</v>
      </c>
      <c r="H133" s="40"/>
    </row>
    <row r="134" spans="1:8" x14ac:dyDescent="0.2">
      <c r="A134" s="19"/>
      <c r="B134" s="40"/>
      <c r="C134" s="40"/>
      <c r="D134" s="81"/>
      <c r="E134" s="81"/>
      <c r="F134" s="40"/>
      <c r="G134" s="19"/>
      <c r="H134" s="40"/>
    </row>
    <row r="135" spans="1:8" x14ac:dyDescent="0.2">
      <c r="A135" s="147" t="s">
        <v>155</v>
      </c>
    </row>
    <row r="136" spans="1:8" x14ac:dyDescent="0.2">
      <c r="A136" s="19"/>
    </row>
    <row r="137" spans="1:8" x14ac:dyDescent="0.2">
      <c r="A137" s="40"/>
      <c r="B137" s="10" t="s">
        <v>35</v>
      </c>
      <c r="C137" s="174" t="str">
        <f>IFERROR(INDEX(B$1:B$100,MATCH(B137,I$1:I$100,0)),"")</f>
        <v>Uku Kollom (Lääne)</v>
      </c>
      <c r="D137" s="40"/>
      <c r="E137" s="40"/>
      <c r="F137" s="26">
        <v>13</v>
      </c>
      <c r="G137" s="81"/>
      <c r="H137" s="81"/>
    </row>
    <row r="138" spans="1:8" ht="13.5" thickBot="1" x14ac:dyDescent="0.25">
      <c r="A138" s="16"/>
      <c r="B138" s="40"/>
      <c r="C138" s="175"/>
      <c r="D138" s="83"/>
      <c r="E138" s="85"/>
      <c r="F138" s="49"/>
      <c r="G138" s="88" t="str">
        <f>IF(COUNT(F137,F139)=2,IF(F137&gt;F139,C137,C139),"")</f>
        <v>Uku Kollom (Lääne)</v>
      </c>
      <c r="H138" s="88"/>
    </row>
    <row r="139" spans="1:8" x14ac:dyDescent="0.2">
      <c r="A139" s="16"/>
      <c r="B139" s="10" t="s">
        <v>36</v>
      </c>
      <c r="C139" s="177" t="str">
        <f>IFERROR(INDEX(B$1:B$100,MATCH(B139,I$1:I$100,0)),"")</f>
        <v>Janek Kangur (Valga)</v>
      </c>
      <c r="D139" s="84"/>
      <c r="E139" s="87"/>
      <c r="F139" s="29">
        <v>11</v>
      </c>
      <c r="G139" s="35" t="s">
        <v>39</v>
      </c>
      <c r="H139" s="81"/>
    </row>
    <row r="140" spans="1:8" x14ac:dyDescent="0.2">
      <c r="A140" s="16"/>
      <c r="B140" s="40"/>
      <c r="C140" s="40"/>
      <c r="D140" s="40"/>
      <c r="E140" s="40"/>
      <c r="F140" s="40"/>
      <c r="G140" s="81"/>
      <c r="H140" s="81"/>
    </row>
    <row r="141" spans="1:8" ht="13.5" thickBot="1" x14ac:dyDescent="0.25">
      <c r="A141" s="16"/>
      <c r="B141" s="40"/>
      <c r="C141" s="40"/>
      <c r="D141" s="81"/>
      <c r="E141" s="81"/>
      <c r="F141" s="40"/>
      <c r="G141" s="49" t="str">
        <f>IF(COUNT(F137,F139)=2,IF(F137&lt;F139,C137,C139),"")</f>
        <v>Janek Kangur (Valga)</v>
      </c>
      <c r="H141" s="88"/>
    </row>
    <row r="142" spans="1:8" x14ac:dyDescent="0.2">
      <c r="A142" s="16"/>
      <c r="B142" s="40"/>
      <c r="C142" s="40"/>
      <c r="D142" s="81"/>
      <c r="E142" s="81"/>
      <c r="F142" s="40"/>
      <c r="G142" s="19" t="s">
        <v>42</v>
      </c>
      <c r="H142" s="40"/>
    </row>
    <row r="143" spans="1:8" hidden="1" x14ac:dyDescent="0.2">
      <c r="A143" s="16"/>
      <c r="B143" s="16"/>
      <c r="C143" s="16"/>
      <c r="D143" s="16"/>
      <c r="E143" s="40"/>
      <c r="F143" s="40"/>
      <c r="G143" s="40"/>
      <c r="H143" s="40"/>
    </row>
    <row r="144" spans="1:8" hidden="1" x14ac:dyDescent="0.2">
      <c r="A144" s="16"/>
      <c r="B144" s="16"/>
      <c r="C144" s="16"/>
      <c r="D144" s="16"/>
      <c r="E144" s="40"/>
      <c r="F144" s="40"/>
      <c r="G144" s="40"/>
      <c r="H144" s="40"/>
    </row>
    <row r="145" spans="1:8" hidden="1" x14ac:dyDescent="0.2">
      <c r="A145" s="16"/>
      <c r="B145" s="16"/>
      <c r="C145" s="16"/>
      <c r="D145" s="16"/>
      <c r="E145" s="40"/>
      <c r="F145" s="40"/>
      <c r="G145" s="40"/>
      <c r="H145" s="40"/>
    </row>
    <row r="146" spans="1:8" hidden="1" x14ac:dyDescent="0.2">
      <c r="A146" s="16"/>
      <c r="B146" s="16"/>
      <c r="C146" s="16"/>
      <c r="D146" s="16"/>
      <c r="E146" s="40"/>
      <c r="F146" s="40"/>
      <c r="G146" s="40"/>
      <c r="H146" s="40"/>
    </row>
    <row r="147" spans="1:8" hidden="1" x14ac:dyDescent="0.2">
      <c r="A147" s="16"/>
      <c r="B147" s="16"/>
      <c r="C147" s="16"/>
      <c r="D147" s="16"/>
      <c r="E147" s="40"/>
      <c r="F147" s="40"/>
      <c r="G147" s="40"/>
      <c r="H147" s="40"/>
    </row>
    <row r="148" spans="1:8" hidden="1" x14ac:dyDescent="0.2">
      <c r="A148" s="16"/>
      <c r="B148" s="16"/>
      <c r="C148" s="16"/>
      <c r="D148" s="16"/>
      <c r="E148" s="40"/>
      <c r="F148" s="40"/>
      <c r="G148" s="40"/>
      <c r="H148" s="40"/>
    </row>
    <row r="149" spans="1:8" hidden="1" x14ac:dyDescent="0.2">
      <c r="A149" s="40"/>
      <c r="B149" s="40"/>
      <c r="C149" s="40"/>
      <c r="D149" s="40"/>
      <c r="E149" s="40"/>
      <c r="F149" s="40"/>
      <c r="G149" s="40"/>
      <c r="H149" s="40"/>
    </row>
    <row r="150" spans="1:8" hidden="1" x14ac:dyDescent="0.2">
      <c r="A150" s="40"/>
      <c r="B150" s="40"/>
      <c r="C150" s="40"/>
      <c r="D150" s="40"/>
      <c r="E150" s="40"/>
      <c r="F150" s="40"/>
      <c r="G150" s="40"/>
      <c r="H150" s="40"/>
    </row>
    <row r="151" spans="1:8" hidden="1" x14ac:dyDescent="0.2">
      <c r="A151" s="40"/>
      <c r="B151" s="40"/>
      <c r="C151" s="40"/>
      <c r="D151" s="40"/>
      <c r="E151" s="40"/>
      <c r="F151" s="40"/>
      <c r="G151" s="40"/>
      <c r="H151" s="40"/>
    </row>
    <row r="152" spans="1:8" hidden="1" x14ac:dyDescent="0.2">
      <c r="A152" s="40"/>
      <c r="B152" s="40"/>
      <c r="C152" s="40"/>
      <c r="D152" s="40"/>
      <c r="E152" s="40"/>
      <c r="F152" s="40"/>
      <c r="G152" s="40"/>
      <c r="H152" s="40"/>
    </row>
    <row r="153" spans="1:8" hidden="1" x14ac:dyDescent="0.2">
      <c r="A153" s="40"/>
      <c r="B153" s="40"/>
      <c r="C153" s="40"/>
      <c r="D153" s="40"/>
      <c r="E153" s="40"/>
      <c r="F153" s="40"/>
      <c r="G153" s="40"/>
      <c r="H153" s="40"/>
    </row>
    <row r="154" spans="1:8" hidden="1" x14ac:dyDescent="0.2"/>
    <row r="155" spans="1:8" hidden="1" x14ac:dyDescent="0.2"/>
    <row r="156" spans="1:8" hidden="1" x14ac:dyDescent="0.2"/>
    <row r="157" spans="1:8" hidden="1" x14ac:dyDescent="0.2"/>
    <row r="158" spans="1:8" hidden="1" x14ac:dyDescent="0.2"/>
    <row r="159" spans="1:8" hidden="1" x14ac:dyDescent="0.2"/>
    <row r="160" spans="1:8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12" hidden="1" x14ac:dyDescent="0.2"/>
    <row r="290" spans="1:12" hidden="1" x14ac:dyDescent="0.2"/>
    <row r="291" spans="1:12" hidden="1" x14ac:dyDescent="0.2"/>
    <row r="292" spans="1:12" hidden="1" x14ac:dyDescent="0.2"/>
    <row r="293" spans="1:12" hidden="1" x14ac:dyDescent="0.2"/>
    <row r="294" spans="1:12" hidden="1" x14ac:dyDescent="0.2"/>
    <row r="295" spans="1:12" hidden="1" x14ac:dyDescent="0.2"/>
    <row r="296" spans="1:12" hidden="1" x14ac:dyDescent="0.2"/>
    <row r="297" spans="1:12" hidden="1" x14ac:dyDescent="0.2"/>
    <row r="299" spans="1:12" x14ac:dyDescent="0.2">
      <c r="A299" s="9"/>
      <c r="B299" s="41" t="s">
        <v>28</v>
      </c>
      <c r="C299" s="41" t="s">
        <v>40</v>
      </c>
      <c r="D299" s="41" t="s">
        <v>82</v>
      </c>
      <c r="I299" s="40"/>
      <c r="J299" s="40"/>
      <c r="K299" s="40"/>
      <c r="L299" s="40"/>
    </row>
    <row r="300" spans="1:12" x14ac:dyDescent="0.2">
      <c r="A300" s="9">
        <v>1</v>
      </c>
      <c r="B300" s="149" t="str">
        <f t="shared" ref="B300:B309" si="0">IFERROR(INDEX(G$100:G$300,MATCH(A300&amp;". koht",G$101:G$301,0)),"")</f>
        <v>Tiit Kattai (Valga)</v>
      </c>
      <c r="C300" s="68">
        <v>1972</v>
      </c>
      <c r="D300" s="150">
        <f>IF(10+1-A300&gt;0,10+1-A300,0)</f>
        <v>10</v>
      </c>
      <c r="I300" s="40"/>
      <c r="J300" s="40"/>
      <c r="K300" s="40"/>
      <c r="L300" s="40"/>
    </row>
    <row r="301" spans="1:12" x14ac:dyDescent="0.2">
      <c r="A301" s="9">
        <v>2</v>
      </c>
      <c r="B301" s="151" t="str">
        <f t="shared" si="0"/>
        <v>Aigar Lusbo (Võru)</v>
      </c>
      <c r="C301" s="152">
        <v>1971</v>
      </c>
      <c r="D301" s="150">
        <f t="shared" ref="D301:D309" si="1">IF(10+1-A301&gt;0,10+1-A301,0)</f>
        <v>9</v>
      </c>
      <c r="I301" s="40"/>
      <c r="J301" s="40"/>
      <c r="K301" s="40"/>
      <c r="L301" s="40"/>
    </row>
    <row r="302" spans="1:12" x14ac:dyDescent="0.2">
      <c r="A302" s="9">
        <v>3</v>
      </c>
      <c r="B302" s="153" t="str">
        <f t="shared" si="0"/>
        <v>Anti Alasi (Tartu)</v>
      </c>
      <c r="C302" s="68">
        <v>1966</v>
      </c>
      <c r="D302" s="150">
        <f t="shared" si="1"/>
        <v>8</v>
      </c>
      <c r="I302" s="40"/>
      <c r="J302" s="40"/>
      <c r="K302" s="40"/>
      <c r="L302" s="40"/>
    </row>
    <row r="303" spans="1:12" x14ac:dyDescent="0.2">
      <c r="A303" s="9">
        <v>4</v>
      </c>
      <c r="B303" s="154" t="str">
        <f t="shared" si="0"/>
        <v>Argo Sepp (I-Viru)</v>
      </c>
      <c r="C303" s="63">
        <v>1964</v>
      </c>
      <c r="D303" s="150">
        <f t="shared" si="1"/>
        <v>7</v>
      </c>
      <c r="I303" s="40"/>
      <c r="J303" s="40"/>
      <c r="K303" s="40"/>
      <c r="L303" s="40"/>
    </row>
    <row r="304" spans="1:12" x14ac:dyDescent="0.2">
      <c r="A304" s="9">
        <v>5</v>
      </c>
      <c r="B304" s="154" t="str">
        <f t="shared" si="0"/>
        <v>Märt Lindsalu (Lääne)</v>
      </c>
      <c r="C304" s="63">
        <v>1971</v>
      </c>
      <c r="D304" s="150">
        <f t="shared" si="1"/>
        <v>6</v>
      </c>
      <c r="I304" s="40"/>
      <c r="J304" s="40"/>
      <c r="K304" s="40"/>
      <c r="L304" s="40"/>
    </row>
    <row r="305" spans="1:12" x14ac:dyDescent="0.2">
      <c r="A305" s="9">
        <v>6</v>
      </c>
      <c r="B305" s="154" t="str">
        <f t="shared" si="0"/>
        <v>Jaan Lüitsepp (Võru)</v>
      </c>
      <c r="C305" s="63">
        <v>1968</v>
      </c>
      <c r="D305" s="150">
        <f t="shared" si="1"/>
        <v>5</v>
      </c>
      <c r="I305" s="40"/>
      <c r="J305" s="40"/>
      <c r="K305" s="40"/>
      <c r="L305" s="40"/>
    </row>
    <row r="306" spans="1:12" x14ac:dyDescent="0.2">
      <c r="A306" s="9">
        <v>7</v>
      </c>
      <c r="B306" s="154" t="str">
        <f t="shared" si="0"/>
        <v>Ülo Piik (I-Viru)</v>
      </c>
      <c r="C306" s="63">
        <v>1972</v>
      </c>
      <c r="D306" s="150">
        <f t="shared" si="1"/>
        <v>4</v>
      </c>
      <c r="I306" s="40"/>
      <c r="J306" s="40"/>
      <c r="K306" s="40"/>
      <c r="L306" s="40"/>
    </row>
    <row r="307" spans="1:12" x14ac:dyDescent="0.2">
      <c r="A307" s="9">
        <v>8</v>
      </c>
      <c r="B307" s="154" t="str">
        <f t="shared" si="0"/>
        <v>Silver Kingissepp (Lääne)</v>
      </c>
      <c r="C307" s="63">
        <v>1971</v>
      </c>
      <c r="D307" s="150">
        <f t="shared" si="1"/>
        <v>3</v>
      </c>
      <c r="I307" s="40"/>
      <c r="J307" s="40"/>
      <c r="K307" s="40"/>
      <c r="L307" s="40"/>
    </row>
    <row r="308" spans="1:12" x14ac:dyDescent="0.2">
      <c r="A308" s="9">
        <v>9</v>
      </c>
      <c r="B308" s="154" t="str">
        <f t="shared" si="0"/>
        <v>Uku Kollom (Lääne)</v>
      </c>
      <c r="C308" s="63">
        <v>1976</v>
      </c>
      <c r="D308" s="150">
        <f t="shared" si="1"/>
        <v>2</v>
      </c>
      <c r="I308" s="40"/>
      <c r="J308" s="40"/>
      <c r="K308" s="40"/>
      <c r="L308" s="40"/>
    </row>
    <row r="309" spans="1:12" x14ac:dyDescent="0.2">
      <c r="A309" s="9">
        <v>10</v>
      </c>
      <c r="B309" s="154" t="str">
        <f t="shared" si="0"/>
        <v>Janek Kangur (Valga)</v>
      </c>
      <c r="C309" s="63">
        <v>1964</v>
      </c>
      <c r="D309" s="150">
        <f t="shared" si="1"/>
        <v>1</v>
      </c>
      <c r="I309" s="40"/>
      <c r="J309" s="40"/>
      <c r="K309" s="40"/>
      <c r="L309" s="40"/>
    </row>
  </sheetData>
  <sortState ref="B76:C104">
    <sortCondition ref="B75"/>
  </sortState>
  <conditionalFormatting sqref="D7 C8">
    <cfRule type="aboveAverage" dxfId="297" priority="84"/>
  </conditionalFormatting>
  <conditionalFormatting sqref="E7 C9">
    <cfRule type="aboveAverage" dxfId="296" priority="83"/>
  </conditionalFormatting>
  <conditionalFormatting sqref="F7 C10">
    <cfRule type="aboveAverage" dxfId="295" priority="82"/>
  </conditionalFormatting>
  <conditionalFormatting sqref="E8 D9">
    <cfRule type="aboveAverage" dxfId="294" priority="81"/>
  </conditionalFormatting>
  <conditionalFormatting sqref="G7 C11">
    <cfRule type="aboveAverage" dxfId="293" priority="80"/>
  </conditionalFormatting>
  <conditionalFormatting sqref="F8 D10">
    <cfRule type="aboveAverage" dxfId="292" priority="79"/>
  </conditionalFormatting>
  <conditionalFormatting sqref="G8 D11">
    <cfRule type="aboveAverage" dxfId="291" priority="78"/>
  </conditionalFormatting>
  <conditionalFormatting sqref="F9 E10">
    <cfRule type="aboveAverage" dxfId="290" priority="77"/>
  </conditionalFormatting>
  <conditionalFormatting sqref="G9 E11">
    <cfRule type="aboveAverage" dxfId="289" priority="76"/>
  </conditionalFormatting>
  <conditionalFormatting sqref="F11 G10">
    <cfRule type="aboveAverage" dxfId="288" priority="75"/>
  </conditionalFormatting>
  <conditionalFormatting sqref="D14 C15">
    <cfRule type="aboveAverage" dxfId="287" priority="73"/>
  </conditionalFormatting>
  <conditionalFormatting sqref="E14 C16">
    <cfRule type="aboveAverage" dxfId="286" priority="72"/>
  </conditionalFormatting>
  <conditionalFormatting sqref="F14 C17">
    <cfRule type="aboveAverage" dxfId="285" priority="71"/>
  </conditionalFormatting>
  <conditionalFormatting sqref="E15 D16">
    <cfRule type="aboveAverage" dxfId="284" priority="70"/>
  </conditionalFormatting>
  <conditionalFormatting sqref="G14 C18">
    <cfRule type="aboveAverage" dxfId="283" priority="69"/>
  </conditionalFormatting>
  <conditionalFormatting sqref="F15 D17">
    <cfRule type="aboveAverage" dxfId="282" priority="68"/>
  </conditionalFormatting>
  <conditionalFormatting sqref="G15 D18">
    <cfRule type="aboveAverage" dxfId="281" priority="67"/>
  </conditionalFormatting>
  <conditionalFormatting sqref="F16 E17">
    <cfRule type="aboveAverage" dxfId="280" priority="66"/>
  </conditionalFormatting>
  <conditionalFormatting sqref="G16 E18">
    <cfRule type="aboveAverage" dxfId="279" priority="65"/>
  </conditionalFormatting>
  <conditionalFormatting sqref="F18 G17">
    <cfRule type="aboveAverage" dxfId="278" priority="64"/>
  </conditionalFormatting>
  <conditionalFormatting sqref="I7:I11">
    <cfRule type="expression" dxfId="277" priority="51">
      <formula>FIND(2,I7,1)</formula>
    </cfRule>
    <cfRule type="expression" dxfId="276" priority="52">
      <formula>FIND(1,I7,1)</formula>
    </cfRule>
  </conditionalFormatting>
  <conditionalFormatting sqref="J7:J11">
    <cfRule type="expression" dxfId="275" priority="53">
      <formula>AND(L7=3,IF(COUNTIF(L$7:L$11,"=3")&gt;=2,TRUE))</formula>
    </cfRule>
    <cfRule type="expression" dxfId="274" priority="54">
      <formula>AND(L7=1,IF(COUNTIF(L$7:L$11,"=1")&gt;=2,TRUE))</formula>
    </cfRule>
    <cfRule type="expression" dxfId="273" priority="55">
      <formula>AND(L7=2,IF(COUNTIF(L$7:L$11,"=2")&gt;=2,TRUE))</formula>
    </cfRule>
  </conditionalFormatting>
  <conditionalFormatting sqref="K7:K11">
    <cfRule type="expression" dxfId="272" priority="56">
      <formula>AND(L7=2,IF(COUNTIF(L$7:L$11,"=2")=1,TRUE))</formula>
    </cfRule>
    <cfRule type="expression" dxfId="271" priority="57">
      <formula>AND(IF(COUNTIF(L$7:L$11,"=1")=2,TRUE),IF(COUNTIF(L$7:L$11,"=2")=2,TRUE))</formula>
    </cfRule>
    <cfRule type="expression" dxfId="270" priority="58">
      <formula>OR(L7=0,L7=4)</formula>
    </cfRule>
    <cfRule type="expression" dxfId="269" priority="59">
      <formula>AND(L7=1,IF(COUNTIF(L$7:L$11,"=1")=1,TRUE))</formula>
    </cfRule>
    <cfRule type="expression" dxfId="268" priority="60">
      <formula>AND(L7=3,IF(COUNTIF(L$7:L$11,"=3")=1,TRUE))</formula>
    </cfRule>
  </conditionalFormatting>
  <conditionalFormatting sqref="H7:H11">
    <cfRule type="expression" dxfId="267" priority="61">
      <formula>AND(L7=1,IF(COUNTIF(L$7:L$11,"=1")&gt;=2,TRUE))</formula>
    </cfRule>
    <cfRule type="expression" dxfId="266" priority="62">
      <formula>AND(L7=3,IF(COUNTIF(L$7:L$11,"=3")&gt;=2,TRUE))</formula>
    </cfRule>
    <cfRule type="expression" dxfId="265" priority="63">
      <formula>AND(L7=2,IF(COUNTIF(L$7:L$11,"=2")&gt;=2,TRUE))</formula>
    </cfRule>
  </conditionalFormatting>
  <conditionalFormatting sqref="I14:I18">
    <cfRule type="expression" dxfId="264" priority="38">
      <formula>FIND(2,I14,1)</formula>
    </cfRule>
    <cfRule type="expression" dxfId="263" priority="39">
      <formula>FIND(1,I14,1)</formula>
    </cfRule>
  </conditionalFormatting>
  <conditionalFormatting sqref="J14:J18">
    <cfRule type="expression" dxfId="262" priority="40">
      <formula>AND(L14=3,IF(COUNTIF(L$14:L$18,"=3")&gt;=2,TRUE))</formula>
    </cfRule>
    <cfRule type="expression" dxfId="261" priority="41">
      <formula>AND(L14=1,IF(COUNTIF(L$14:L$18,"=1")&gt;=2,TRUE))</formula>
    </cfRule>
    <cfRule type="expression" dxfId="260" priority="42">
      <formula>AND(L14=2,IF(COUNTIF(L$14:L$18,"=2")&gt;=2,TRUE))</formula>
    </cfRule>
  </conditionalFormatting>
  <conditionalFormatting sqref="K14:K18">
    <cfRule type="expression" dxfId="259" priority="43">
      <formula>AND(L14=2,IF(COUNTIF(L$14:L$18,"=2")=1,TRUE))</formula>
    </cfRule>
    <cfRule type="expression" dxfId="258" priority="44">
      <formula>AND(IF(COUNTIF(L$14:L$18,"=1")=2,TRUE),IF(COUNTIF(L$14:L$18,"=2")=2,TRUE))</formula>
    </cfRule>
    <cfRule type="expression" dxfId="257" priority="45">
      <formula>OR(L14=0,L14=4)</formula>
    </cfRule>
    <cfRule type="expression" dxfId="256" priority="46">
      <formula>AND(L14=1,IF(COUNTIF(L$14:L$18,"=1")=1,TRUE))</formula>
    </cfRule>
    <cfRule type="expression" dxfId="255" priority="47">
      <formula>AND(L14=3,IF(COUNTIF(L$14:L$18,"=3")=1,TRUE))</formula>
    </cfRule>
  </conditionalFormatting>
  <conditionalFormatting sqref="H14:H18">
    <cfRule type="expression" dxfId="254" priority="48">
      <formula>AND(L14=1,IF(COUNTIF(L$14:L$18,"=1")&gt;=2,TRUE))</formula>
    </cfRule>
    <cfRule type="expression" dxfId="253" priority="49">
      <formula>AND(L14=3,IF(COUNTIF(L$14:L$18,"=3")&gt;=2,TRUE))</formula>
    </cfRule>
    <cfRule type="expression" dxfId="252" priority="50">
      <formula>AND(L14=2,IF(COUNTIF(L$14:L$18,"=2")&gt;=2,TRUE))</formula>
    </cfRule>
  </conditionalFormatting>
  <conditionalFormatting sqref="F119 F121">
    <cfRule type="aboveAverage" dxfId="251" priority="21"/>
  </conditionalFormatting>
  <conditionalFormatting sqref="F119 F121">
    <cfRule type="containsBlanks" dxfId="250" priority="20">
      <formula>LEN(TRIM(F119))=0</formula>
    </cfRule>
  </conditionalFormatting>
  <conditionalFormatting sqref="F128 F130">
    <cfRule type="aboveAverage" dxfId="249" priority="18"/>
  </conditionalFormatting>
  <conditionalFormatting sqref="F128 F130">
    <cfRule type="containsBlanks" dxfId="248" priority="17">
      <formula>LEN(TRIM(F128))=0</formula>
    </cfRule>
  </conditionalFormatting>
  <conditionalFormatting sqref="F137 F139">
    <cfRule type="aboveAverage" dxfId="247" priority="15"/>
  </conditionalFormatting>
  <conditionalFormatting sqref="F137 F139">
    <cfRule type="containsBlanks" dxfId="246" priority="14">
      <formula>LEN(TRIM(F137))=0</formula>
    </cfRule>
  </conditionalFormatting>
  <conditionalFormatting sqref="B1:G1048576">
    <cfRule type="containsText" dxfId="245" priority="10" operator="containsText" text="I-Viru">
      <formula>NOT(ISERROR(SEARCH("I-Viru",B1)))</formula>
    </cfRule>
  </conditionalFormatting>
  <conditionalFormatting sqref="C106 C108">
    <cfRule type="containsBlanks" dxfId="244" priority="4">
      <formula>LEN(TRIM(C106))=0</formula>
    </cfRule>
  </conditionalFormatting>
  <conditionalFormatting sqref="F103 F107">
    <cfRule type="containsBlanks" dxfId="243" priority="8">
      <formula>LEN(TRIM(F103))=0</formula>
    </cfRule>
    <cfRule type="aboveAverage" dxfId="242" priority="9"/>
  </conditionalFormatting>
  <conditionalFormatting sqref="C102 C104">
    <cfRule type="aboveAverage" dxfId="241" priority="7"/>
  </conditionalFormatting>
  <conditionalFormatting sqref="C102 C104">
    <cfRule type="containsBlanks" dxfId="240" priority="6">
      <formula>LEN(TRIM(C102))=0</formula>
    </cfRule>
  </conditionalFormatting>
  <conditionalFormatting sqref="C106 C108">
    <cfRule type="aboveAverage" dxfId="239" priority="5"/>
  </conditionalFormatting>
  <conditionalFormatting sqref="F110 F112">
    <cfRule type="containsBlanks" dxfId="238" priority="1">
      <formula>LEN(TRIM(F110))=0</formula>
    </cfRule>
  </conditionalFormatting>
  <conditionalFormatting sqref="F110 F112">
    <cfRule type="aboveAverage" dxfId="237" priority="2"/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1" manualBreakCount="1">
    <brk id="115" max="10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Z309"/>
  <sheetViews>
    <sheetView showGridLines="0" showRowColHeaders="0" zoomScaleNormal="100" workbookViewId="0">
      <pane ySplit="4" topLeftCell="A5" activePane="bottomLeft" state="frozen"/>
      <selection activeCell="K1" sqref="K1"/>
      <selection pane="bottomLeft" activeCell="J1" sqref="J1"/>
    </sheetView>
  </sheetViews>
  <sheetFormatPr defaultRowHeight="12.75" x14ac:dyDescent="0.2"/>
  <cols>
    <col min="1" max="1" width="3.28515625" customWidth="1"/>
    <col min="2" max="2" width="26.42578125" customWidth="1"/>
    <col min="3" max="9" width="6.28515625" customWidth="1"/>
    <col min="10" max="11" width="4.7109375" customWidth="1"/>
    <col min="12" max="12" width="4.7109375" hidden="1" customWidth="1"/>
    <col min="13" max="13" width="0" hidden="1" customWidth="1"/>
  </cols>
  <sheetData>
    <row r="1" spans="1:26" x14ac:dyDescent="0.2">
      <c r="A1" s="46" t="str">
        <f>Võistkondlik!B1</f>
        <v>ESVL INDIVIDUAAL-VÕISTKONDLIKUD MEISTRIVÕISTLUSED PETANGIS 2013</v>
      </c>
      <c r="B1" s="47"/>
      <c r="C1" s="47"/>
      <c r="E1" s="39"/>
      <c r="H1" s="18"/>
      <c r="I1" s="18"/>
      <c r="J1" s="18"/>
      <c r="K1" s="18"/>
      <c r="L1" s="171"/>
      <c r="M1" s="171"/>
    </row>
    <row r="2" spans="1:26" s="18" customFormat="1" x14ac:dyDescent="0.2">
      <c r="A2" s="39" t="str">
        <f>Võistkondlik!B2</f>
        <v>Toimumisaeg: L, 25.05.2013 kell 11:00</v>
      </c>
      <c r="B2" s="47"/>
      <c r="C2" s="47"/>
      <c r="E2" s="39"/>
    </row>
    <row r="3" spans="1:26" s="18" customFormat="1" x14ac:dyDescent="0.2">
      <c r="A3" s="39" t="str">
        <f>Võistkondlik!B3</f>
        <v>Toimumiskoht: Läänemaa, Haapsalu, Uuskalda</v>
      </c>
      <c r="B3" s="47"/>
      <c r="C3" s="47"/>
      <c r="E3" s="39"/>
    </row>
    <row r="4" spans="1:26" x14ac:dyDescent="0.2">
      <c r="A4" s="54" t="s">
        <v>20</v>
      </c>
      <c r="B4" s="47"/>
      <c r="C4" s="47"/>
      <c r="H4" s="18"/>
      <c r="I4" s="18"/>
      <c r="J4" s="18"/>
      <c r="K4" s="18"/>
      <c r="L4" s="18"/>
      <c r="M4" s="18"/>
    </row>
    <row r="5" spans="1:26" x14ac:dyDescent="0.2">
      <c r="B5" s="40"/>
      <c r="C5" s="40"/>
      <c r="D5" s="40"/>
      <c r="E5" s="40"/>
      <c r="F5" s="40"/>
      <c r="G5" s="40"/>
      <c r="H5" s="18"/>
      <c r="I5" s="18"/>
      <c r="J5" s="18"/>
      <c r="K5" s="18"/>
      <c r="L5" s="18"/>
      <c r="M5" s="18"/>
    </row>
    <row r="6" spans="1:26" x14ac:dyDescent="0.2">
      <c r="A6" s="1" t="s">
        <v>0</v>
      </c>
      <c r="B6" s="36"/>
      <c r="C6" s="55">
        <v>1</v>
      </c>
      <c r="D6" s="55">
        <v>2</v>
      </c>
      <c r="E6" s="55">
        <v>3</v>
      </c>
      <c r="F6" s="55">
        <v>4</v>
      </c>
      <c r="G6" s="55">
        <v>5</v>
      </c>
      <c r="H6" s="90" t="s">
        <v>1</v>
      </c>
      <c r="I6" s="11" t="s">
        <v>62</v>
      </c>
      <c r="J6" s="155" t="s">
        <v>22</v>
      </c>
      <c r="K6" s="156" t="s">
        <v>156</v>
      </c>
      <c r="L6" s="157" t="s">
        <v>22</v>
      </c>
      <c r="M6" s="51" t="b">
        <f>OR(AND(COUNTA(B7:B11)=3,COUNTA(C7:G11)=6),AND(COUNTA(B7:B11)=4,COUNTA(C7:G11)=12),AND(COUNTA(B7:B11)=5,COUNTA(C7:G11)=20))</f>
        <v>1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x14ac:dyDescent="0.2">
      <c r="A7" s="1">
        <v>1</v>
      </c>
      <c r="B7" s="9" t="s">
        <v>136</v>
      </c>
      <c r="C7" s="158"/>
      <c r="D7" s="184">
        <v>13</v>
      </c>
      <c r="E7" s="159">
        <v>13</v>
      </c>
      <c r="F7" s="184">
        <v>2</v>
      </c>
      <c r="G7" s="159">
        <v>13</v>
      </c>
      <c r="H7" s="160" t="str">
        <f>(IF(D7-C8&gt;0,1)+IF(E7-C9&gt;0,1)+IF(F7-C10&gt;0,1)+IF(G7-C11&gt;0,1))&amp;"-"&amp;(IF(D7-C8&lt;0,1)+IF(E7-C9&lt;0,1)+IF(F7-C10&lt;0,1)+IF(G7-C11&lt;0,1))</f>
        <v>3-1</v>
      </c>
      <c r="I7" s="159" t="str">
        <f>IF(AND(B7&lt;&gt;"",M$6=TRUE),A$6&amp;RANK(M7,M$7:M$11,0),"")</f>
        <v>A3</v>
      </c>
      <c r="J7" s="161">
        <f>IF(AND(L7=1,L8=1,D7&gt;C8),1)+IF(AND(L7=1,L9=1,E7&gt;C9),1)+IF(AND(L7=1,L10=1,F7&gt;C10),1)+IF(AND(L7=1,L11=1,G7&gt;C11),1)+IF(AND(L7=2,L8=2,D7&gt;C8),1)+IF(AND(L7=2,L9=2,E7&gt;C9),1)+IF(AND(L7=2,L10=2,F7&gt;C10),1)+IF(AND(L7=2,L11=2,G7&gt;C11),1)+IF(AND(L7=3,L8=3,D7&gt;C8),1)+IF(AND(L7=3,L9=3,E7&gt;C9),1)+IF(AND(L7=3,L10=3,F7&gt;C10),1)+IF(AND(L7=3,L11=3,G7&gt;C11),1)</f>
        <v>1</v>
      </c>
      <c r="K7" s="162">
        <f>IF(AND(L7=1,L8=1),D7-C8)+IF(AND(L7=1,L9=1),E7-C9)+IF(AND(L7=1,L10=1),F7-C10)+IF(AND(L7=1,L11=1),G7-C11)+IF(AND(L7=2,L8=2),D7-C8)+IF(AND(L7=2,L9=2),E7-C9)+IF(AND(L7=2,L10=2),F7-C10)+IF(AND(L7=2,L11=2),G7-C11)+IF(AND(L7=3,L8=3),D7-C8)+IF(AND(L7=3,L9=3),E7-C9)+IF(AND(L7=3,L10=3),F7-C10)+IF(AND(L7=3,L11=3),G7-C11)</f>
        <v>-5</v>
      </c>
      <c r="L7" s="163">
        <f>VALUE(LEFT(H7,1))</f>
        <v>3</v>
      </c>
      <c r="M7" s="164">
        <f>10000*L7+J7*100+K7</f>
        <v>30095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x14ac:dyDescent="0.2">
      <c r="A8" s="1">
        <v>2</v>
      </c>
      <c r="B8" s="91" t="s">
        <v>137</v>
      </c>
      <c r="C8" s="2">
        <v>7</v>
      </c>
      <c r="D8" s="37"/>
      <c r="E8" s="21">
        <v>13</v>
      </c>
      <c r="F8" s="2">
        <v>13</v>
      </c>
      <c r="G8" s="21">
        <v>13</v>
      </c>
      <c r="H8" s="165" t="str">
        <f>(IF(C8-D7&gt;0,1)+IF(E8-D9&gt;0,1)+IF(F8-D10&gt;0,1)+IF(G8-D11&gt;0,1))&amp;"-"&amp;(IF(C8-D7&lt;0,1)+IF(E8-D9&lt;0,1)+IF(F8-D10&lt;0,1)+IF(G8-D11&lt;0,1))</f>
        <v>3-1</v>
      </c>
      <c r="I8" s="21" t="str">
        <f>IF(AND(B8&lt;&gt;"",M$6=TRUE),A$6&amp;RANK(M8,M$7:M$11,0),"")</f>
        <v>A2</v>
      </c>
      <c r="J8" s="166">
        <f>IF(AND(L8=1,L7=1,C8&gt;D7),1)+IF(AND(L8=1,L9=1,E8&gt;D9),1)+IF(AND(L8=1,L10=1,F8&gt;D10),1)+IF(AND(L8=1,L11=1,G8&gt;D11),1)+IF(AND(L8=2,L7=2,C8&gt;D7),1)+IF(AND(L8=2,L9=2,E8&gt;D9),1)+IF(AND(L8=2,L10=2,F8&gt;D10),1)+IF(AND(L8=2,L11=2,G8&gt;D11),1)+IF(AND(L8=3,L7=3,C8&gt;D7),1)+IF(AND(L8=3,L9=3,E8&gt;D9),1)+IF(AND(L8=3,L10=3,F8&gt;D10),1)+IF(AND(L8=3,L11=3,G8&gt;D11),1)</f>
        <v>1</v>
      </c>
      <c r="K8" s="167">
        <f>IF(AND(L8=1,L7=1),C8-D7)+IF(AND(L8=1,L9=1),E8-D9)+IF(AND(L8=1,L10=1),F8-D10)+IF(AND(L8=1,L11=1),G8-D11)+IF(AND(L8=2,L7=2),C8-D7)+IF(AND(L8=2,L9=2),E8-D9)+IF(AND(L8=2,L10=2),F8-D10)+IF(AND(L8=2,L11=2),G8-D11)+IF(AND(L8=3,L7=3),C8-D7)+IF(AND(L8=3,L9=3),E8-D9)+IF(AND(L8=3,L10=3),F8-D10)+IF(AND(L8=3,L11=3),G8-D11)</f>
        <v>0</v>
      </c>
      <c r="L8" s="168">
        <f>VALUE(LEFT(H8,1))</f>
        <v>3</v>
      </c>
      <c r="M8" s="169">
        <f>10000*L8+J8*100+K8</f>
        <v>30100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x14ac:dyDescent="0.2">
      <c r="A9" s="1">
        <v>3</v>
      </c>
      <c r="B9" s="42" t="s">
        <v>98</v>
      </c>
      <c r="C9" s="21">
        <v>7</v>
      </c>
      <c r="D9" s="170">
        <v>10</v>
      </c>
      <c r="E9" s="37"/>
      <c r="F9" s="21">
        <v>8</v>
      </c>
      <c r="G9" s="21">
        <v>13</v>
      </c>
      <c r="H9" s="165" t="str">
        <f>(IF(C9-E7&gt;0,1)+IF(D9-E8&gt;0,1)+IF(F9-E10&gt;0,1)+IF(G9-E11&gt;0,1))&amp;"-"&amp;(IF(C9-E7&lt;0,1)+IF(D9-E8&lt;0,1)+IF(F9-E10&lt;0,1)+IF(G9-E11&lt;0,1))</f>
        <v>1-3</v>
      </c>
      <c r="I9" s="21" t="str">
        <f>IF(AND(B9&lt;&gt;"",M$6=TRUE),A$6&amp;RANK(M9,M$7:M$11,0),"")</f>
        <v>A4</v>
      </c>
      <c r="J9" s="166">
        <f>IF(AND(L9=1,L7=1,C9&gt;E7),1)+IF(AND(L9=1,L8=1,D9&gt;E8),1)+IF(AND(L9=1,L10=1,F9&gt;E10),1)+IF(AND(L9=1,L11=1,G9&gt;E11),1)+IF(AND(L9=2,L7=2,C9&gt;E7),1)+IF(AND(L9=2,L8=2,D9&gt;E8),1)+IF(AND(L9=2,L10=2,F9&gt;E10),1)+IF(AND(L9=2,L11=2,G9&gt;E11),1)+IF(AND(L9=3,L7=3,C9&gt;E7),1)+IF(AND(L9=3,L8=3,D9&gt;E8),1)+IF(AND(L9=3,L10=3,F9&gt;E10),1)+IF(AND(L9=3,L11=3,G9&gt;E11),1)</f>
        <v>0</v>
      </c>
      <c r="K9" s="167">
        <f>IF(AND(L9=1,L7=1),C9-E7)+IF(AND(L9=1,L8=1),D9-E8)+IF(AND(L9=1,L10=1),F9-E10)+IF(AND(L9=1,L11=1),G9-E11)+IF(AND(L9=2,L7=2),C9-E7)+IF(AND(L9=2,L8=2),D9-E8)+IF(AND(L9=2,L10=2),F9-E10)+IF(AND(L9=2,L11=2),G9-E11)+IF(AND(L9=3,L7=3),C9-E7)+IF(AND(L9=3,L8=3),D9-E8)+IF(AND(L9=3,L10=3),F9-E10)+IF(AND(L9=3,L11=3),G9-E11)</f>
        <v>0</v>
      </c>
      <c r="L9" s="168">
        <f>VALUE(LEFT(H9,1))</f>
        <v>1</v>
      </c>
      <c r="M9" s="169">
        <f>10000*L9+J9*100+K9</f>
        <v>10000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x14ac:dyDescent="0.2">
      <c r="A10" s="1">
        <v>4</v>
      </c>
      <c r="B10" s="9" t="s">
        <v>138</v>
      </c>
      <c r="C10" s="2">
        <v>13</v>
      </c>
      <c r="D10" s="185">
        <v>7</v>
      </c>
      <c r="E10" s="21">
        <v>13</v>
      </c>
      <c r="F10" s="37"/>
      <c r="G10" s="38">
        <v>13</v>
      </c>
      <c r="H10" s="165" t="str">
        <f>(IF(C10-F7&gt;0,1)+IF(D10-F8&gt;0,1)+IF(E10-F9&gt;0,1)+IF(G10-F11&gt;0,1))&amp;"-"&amp;(IF(C10-F7&lt;0,1)+IF(D10-F8&lt;0,1)+IF(E10-F9&lt;0,1)+IF(G10-F11&lt;0,1))</f>
        <v>3-1</v>
      </c>
      <c r="I10" s="21" t="str">
        <f>IF(AND(B10&lt;&gt;"",M$6=TRUE),A$6&amp;RANK(M10,M$7:M$11,0),"")</f>
        <v>A1</v>
      </c>
      <c r="J10" s="166">
        <f>IF(AND(L10=1,L7=1,C10&gt;F7),1)+IF(AND(L10=1,L8=1,D10&gt;F8),1)+IF(AND(L10=1,L9=1,E10&gt;F9),1)+IF(AND(L10=1,L11=1,G10&gt;F11),1)+IF(AND(L10=2,L7=2,C10&gt;F7),1)+IF(AND(L10=2,L8=2,D10&gt;F8),1)+IF(AND(L10=2,L9=2,E10&gt;F9),1)+IF(AND(L10=2,L11=2,G10&gt;F11),1)+IF(AND(L10=3,L7=3,C10&gt;F7),1)+IF(AND(L10=3,L8=3,D10&gt;F8),1)+IF(AND(L10=3,L9=3,E10&gt;F9),1)+IF(AND(L10=3,L11=3,G10&gt;F11),1)</f>
        <v>1</v>
      </c>
      <c r="K10" s="167">
        <f>IF(AND(L10=1,L7=1),C10-F7)+IF(AND(L10=1,L8=1),D10-F8)+IF(AND(L10=1,L9=1),E10-F9)+IF(AND(L10=1,L11=1),G10-F11)+IF(AND(L10=2,L7=2),C10-F7)+IF(AND(L10=2,L8=2),D10-F8)+IF(AND(L10=2,L9=2),E10-F9)+IF(AND(L10=2,L11=2),G10-F11)+IF(AND(L10=3,L7=3),C10-F7)+IF(AND(L10=3,L8=3),D10-F8)+IF(AND(L10=3,L9=3),E10-F9)+IF(AND(L10=3,L11=3),G10-F11)</f>
        <v>5</v>
      </c>
      <c r="L10" s="168">
        <f>VALUE(LEFT(H10,1))</f>
        <v>3</v>
      </c>
      <c r="M10" s="169">
        <f>10000*L10+J10*100+K10</f>
        <v>30105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x14ac:dyDescent="0.2">
      <c r="A11" s="1">
        <v>5</v>
      </c>
      <c r="B11" s="42" t="s">
        <v>99</v>
      </c>
      <c r="C11" s="21">
        <v>9</v>
      </c>
      <c r="D11" s="21">
        <v>10</v>
      </c>
      <c r="E11" s="21">
        <v>5</v>
      </c>
      <c r="F11" s="21">
        <v>9</v>
      </c>
      <c r="G11" s="37"/>
      <c r="H11" s="165" t="str">
        <f>(IF(C11-G7&gt;0,1)+IF(D11-G8&gt;0,1)+IF(E11-G9&gt;0,1)+IF(F11-G10&gt;0,1))&amp;"-"&amp;(IF(C11-G7&lt;0,1)+IF(D11-G8&lt;0,1)+IF(E11-G9&lt;0,1)+IF(F11-G10&lt;0,1))</f>
        <v>0-4</v>
      </c>
      <c r="I11" s="21" t="str">
        <f>IF(AND(B11&lt;&gt;"",M$6=TRUE),A$6&amp;RANK(M11,M$7:M$11,0),"")</f>
        <v>A5</v>
      </c>
      <c r="J11" s="166">
        <f>IF(AND(L11=1,L7=1,C11&gt;G7),1)+IF(AND(L11=1,L8=1,D11&gt;G8),1)+IF(AND(L11=1,L9=1,E11&gt;G9),1)+IF(AND(L11=1,L10=1,F11&gt;G10),1)+IF(AND(L11=2,L7=2,C11&gt;G7),1)+IF(AND(L11=2,L8=2,D11&gt;G8),1)+IF(AND(L11=2,L9=2,E11&gt;G9),1)+IF(AND(L11=2,L10=2,F11&gt;G10),1)+IF(AND(L11=3,L7=3,C11&gt;G7),1)+IF(AND(L11=3,L8=3,D11&gt;G8),1)+IF(AND(L11=3,L9=3,E11&gt;G9),1)+IF(AND(L11=3,L10=3,F11&gt;G10),1)</f>
        <v>0</v>
      </c>
      <c r="K11" s="167">
        <f>IF(AND(L11=1,L7=1),C11-G7)+IF(AND(L11=1,L8=1),D11-G8)+IF(AND(L11=1,L9=1),E11-G9)+IF(AND(L11=1,L10=1),F11-G10)+IF(AND(L11=2,L7=2),C11-G7)+IF(AND(L11=2,L8=2),D11-G8)+IF(AND(L11=2,L9=2),E11-G9)+IF(AND(L11=2,L10=2),F11-G10)+IF(AND(L11=3,L7=3),C11-G7)+IF(AND(L11=3,L8=3),D11-G8)+IF(AND(L11=3,L9=3),E11-G9)+IF(AND(L11=3,L10=3),F11-G10)</f>
        <v>0</v>
      </c>
      <c r="L11" s="168">
        <f>VALUE(LEFT(H11,1))</f>
        <v>0</v>
      </c>
      <c r="M11" s="169">
        <f>10000*L11+J11*100+K11</f>
        <v>0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s="18" customFormat="1" x14ac:dyDescent="0.2"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</row>
    <row r="13" spans="1:26" s="18" customFormat="1" x14ac:dyDescent="0.2">
      <c r="A13" s="36" t="s">
        <v>19</v>
      </c>
      <c r="B13" s="36"/>
      <c r="C13" s="90">
        <v>1</v>
      </c>
      <c r="D13" s="90">
        <v>2</v>
      </c>
      <c r="E13" s="90">
        <v>3</v>
      </c>
      <c r="F13" s="90">
        <v>4</v>
      </c>
      <c r="G13" s="90">
        <v>5</v>
      </c>
      <c r="H13" s="11" t="s">
        <v>1</v>
      </c>
      <c r="I13" s="11" t="s">
        <v>62</v>
      </c>
      <c r="J13" s="155" t="s">
        <v>22</v>
      </c>
      <c r="K13" s="156" t="s">
        <v>156</v>
      </c>
      <c r="L13" s="172" t="s">
        <v>22</v>
      </c>
      <c r="M13" s="173" t="b">
        <f>OR(AND(COUNTA(B14:B18)=3,COUNTA(C14:G18)=6),AND(COUNTA(B14:B18)=4,COUNTA(C14:G18)=12),AND(COUNTA(B14:B18)=5,COUNTA(C14:G18)=20))</f>
        <v>1</v>
      </c>
    </row>
    <row r="14" spans="1:26" s="18" customFormat="1" x14ac:dyDescent="0.2">
      <c r="A14" s="36">
        <v>1</v>
      </c>
      <c r="B14" s="92" t="s">
        <v>147</v>
      </c>
      <c r="C14" s="158"/>
      <c r="D14" s="159">
        <v>9</v>
      </c>
      <c r="E14" s="184">
        <v>13</v>
      </c>
      <c r="F14" s="159">
        <v>11</v>
      </c>
      <c r="G14" s="184">
        <v>13</v>
      </c>
      <c r="H14" s="165" t="str">
        <f>(IF(D14-C15&gt;0,1)+IF(E14-C16&gt;0,1)+IF(F14-C17&gt;0,1)+IF(G14-C18&gt;0,1))&amp;"-"&amp;(IF(D14-C15&lt;0,1)+IF(E14-C16&lt;0,1)+IF(F14-C17&lt;0,1)+IF(G14-C18&lt;0,1))</f>
        <v>2-2</v>
      </c>
      <c r="I14" s="21" t="str">
        <f>IF(AND(B14&lt;&gt;"",M$6=TRUE),A$13&amp;RANK(M14,M$14:M$18,0),"")</f>
        <v>B2</v>
      </c>
      <c r="J14" s="161">
        <f>IF(AND(L14=1,L15=1,D14&gt;C15),1)+IF(AND(L14=1,L16=1,E14&gt;C16),1)+IF(AND(L14=1,L17=1,F14&gt;C17),1)+IF(AND(L14=1,L18=1,G14&gt;C18),1)+IF(AND(L14=2,L15=2,D14&gt;C15),1)+IF(AND(L14=2,L16=2,E14&gt;C16),1)+IF(AND(L14=2,L17=2,F14&gt;C17),1)+IF(AND(L14=2,L18=2,G14&gt;C18),1)+IF(AND(L14=3,L15=3,D14&gt;C15),1)+IF(AND(L14=3,L16=3,E14&gt;C16),1)+IF(AND(L14=3,L17=3,F14&gt;C17),1)+IF(AND(L14=3,L18=3,G14&gt;C18),1)</f>
        <v>2</v>
      </c>
      <c r="K14" s="162">
        <f>IF(AND(L14=1,L15=1),D14-C15)+IF(AND(L14=1,L16=1),E14-C16)+IF(AND(L14=1,L17=1),F14-C17)+IF(AND(L14=1,L18=1),G14-C18)+IF(AND(L14=2,L15=2),D14-C15)+IF(AND(L14=2,L16=2),E14-C16)+IF(AND(L14=2,L17=2),F14-C17)+IF(AND(L14=2,L18=2),G14-C18)+IF(AND(L14=3,L15=3),D14-C15)+IF(AND(L14=3,L16=3),E14-C16)+IF(AND(L14=3,L17=3),F14-C17)+IF(AND(L14=3,L18=3),G14-C18)</f>
        <v>10</v>
      </c>
      <c r="L14" s="168">
        <f>VALUE(LEFT(H14,1))</f>
        <v>2</v>
      </c>
      <c r="M14" s="169">
        <f>10000*L14+J14*100+K14</f>
        <v>20210</v>
      </c>
    </row>
    <row r="15" spans="1:26" s="18" customFormat="1" x14ac:dyDescent="0.2">
      <c r="A15" s="36">
        <v>2</v>
      </c>
      <c r="B15" s="91" t="s">
        <v>139</v>
      </c>
      <c r="C15" s="21">
        <v>13</v>
      </c>
      <c r="D15" s="37"/>
      <c r="E15" s="21">
        <v>12</v>
      </c>
      <c r="F15" s="21">
        <v>13</v>
      </c>
      <c r="G15" s="21">
        <v>13</v>
      </c>
      <c r="H15" s="165" t="str">
        <f>(IF(C15-D14&gt;0,1)+IF(E15-D16&gt;0,1)+IF(F15-D17&gt;0,1)+IF(G15-D18&gt;0,1))&amp;"-"&amp;(IF(C15-D14&lt;0,1)+IF(E15-D16&lt;0,1)+IF(F15-D17&lt;0,1)+IF(G15-D18&lt;0,1))</f>
        <v>3-1</v>
      </c>
      <c r="I15" s="21" t="str">
        <f>IF(AND(B15&lt;&gt;"",M$6=TRUE),A$13&amp;RANK(M15,M$14:M$18,0),"")</f>
        <v>B1</v>
      </c>
      <c r="J15" s="166">
        <f>IF(AND(L15=1,L14=1,C15&gt;D14),1)+IF(AND(L15=1,L16=1,E15&gt;D16),1)+IF(AND(L15=1,L17=1,F15&gt;D17),1)+IF(AND(L15=1,L18=1,G15&gt;D18),1)+IF(AND(L15=2,L14=2,C15&gt;D14),1)+IF(AND(L15=2,L16=2,E15&gt;D16),1)+IF(AND(L15=2,L17=2,F15&gt;D17),1)+IF(AND(L15=2,L18=2,G15&gt;D18),1)+IF(AND(L15=3,L14=3,C15&gt;D14),1)+IF(AND(L15=3,L16=3,E15&gt;D16),1)+IF(AND(L15=3,L17=3,F15&gt;D17),1)+IF(AND(L15=3,L18=3,G15&gt;D18),1)</f>
        <v>0</v>
      </c>
      <c r="K15" s="167">
        <f>IF(AND(L15=1,L14=1),C15-D14)+IF(AND(L15=1,L16=1),E15-D16)+IF(AND(L15=1,L17=1),F15-D17)+IF(AND(L15=1,L18=1),G15-D18)+IF(AND(L15=2,L14=2),C15-D14)+IF(AND(L15=2,L16=2),E15-D16)+IF(AND(L15=2,L17=2),F15-D17)+IF(AND(L15=2,L18=2),G15-D18)+IF(AND(L15=3,L14=3),C15-D14)+IF(AND(L15=3,L16=3),E15-D16)+IF(AND(L15=3,L17=3),F15-D17)+IF(AND(L15=3,L18=3),G15-D18)</f>
        <v>0</v>
      </c>
      <c r="L15" s="168">
        <f>VALUE(LEFT(H15,1))</f>
        <v>3</v>
      </c>
      <c r="M15" s="169">
        <f>10000*L15+J15*100+K15</f>
        <v>30000</v>
      </c>
    </row>
    <row r="16" spans="1:26" s="18" customFormat="1" x14ac:dyDescent="0.2">
      <c r="A16" s="36">
        <v>3</v>
      </c>
      <c r="B16" s="73" t="s">
        <v>100</v>
      </c>
      <c r="C16" s="2">
        <v>7</v>
      </c>
      <c r="D16" s="170">
        <v>13</v>
      </c>
      <c r="E16" s="37"/>
      <c r="F16" s="21">
        <v>13</v>
      </c>
      <c r="G16" s="2">
        <v>7</v>
      </c>
      <c r="H16" s="165" t="str">
        <f>(IF(C16-E14&gt;0,1)+IF(D16-E15&gt;0,1)+IF(F16-E17&gt;0,1)+IF(G16-E18&gt;0,1))&amp;"-"&amp;(IF(C16-E14&lt;0,1)+IF(D16-E15&lt;0,1)+IF(F16-E17&lt;0,1)+IF(G16-E18&lt;0,1))</f>
        <v>2-2</v>
      </c>
      <c r="I16" s="21" t="str">
        <f>IF(AND(B16&lt;&gt;"",M$6=TRUE),A$13&amp;RANK(M16,M$14:M$18,0),"")</f>
        <v>B4</v>
      </c>
      <c r="J16" s="166">
        <f>IF(AND(L16=1,L14=1,C16&gt;E14),1)+IF(AND(L16=1,L15=1,D16&gt;E15),1)+IF(AND(L16=1,L17=1,F16&gt;E17),1)+IF(AND(L16=1,L18=1,G16&gt;E18),1)+IF(AND(L16=2,L14=2,C16&gt;E14),1)+IF(AND(L16=2,L15=2,D16&gt;E15),1)+IF(AND(L16=2,L17=2,F16&gt;E17),1)+IF(AND(L16=2,L18=2,G16&gt;E18),1)+IF(AND(L16=3,L14=3,C16&gt;E14),1)+IF(AND(L16=3,L15=3,D16&gt;E15),1)+IF(AND(L16=3,L17=3,F16&gt;E17),1)+IF(AND(L16=3,L18=3,G16&gt;E18),1)</f>
        <v>0</v>
      </c>
      <c r="K16" s="167">
        <f>IF(AND(L16=1,L14=1),C16-E14)+IF(AND(L16=1,L15=1),D16-E15)+IF(AND(L16=1,L17=1),F16-E17)+IF(AND(L16=1,L18=1),G16-E18)+IF(AND(L16=2,L14=2),C16-E14)+IF(AND(L16=2,L15=2),D16-E15)+IF(AND(L16=2,L17=2),F16-E17)+IF(AND(L16=2,L18=2),G16-E18)+IF(AND(L16=3,L14=3),C16-E14)+IF(AND(L16=3,L15=3),D16-E15)+IF(AND(L16=3,L17=3),F16-E17)+IF(AND(L16=3,L18=3),G16-E18)</f>
        <v>-12</v>
      </c>
      <c r="L16" s="168">
        <f>VALUE(LEFT(H16,1))</f>
        <v>2</v>
      </c>
      <c r="M16" s="169">
        <f>10000*L16+J16*100+K16</f>
        <v>19988</v>
      </c>
    </row>
    <row r="17" spans="1:26" s="18" customFormat="1" x14ac:dyDescent="0.2">
      <c r="A17" s="36">
        <v>4</v>
      </c>
      <c r="B17" s="73" t="s">
        <v>101</v>
      </c>
      <c r="C17" s="21">
        <v>13</v>
      </c>
      <c r="D17" s="170">
        <v>7</v>
      </c>
      <c r="E17" s="21">
        <v>6</v>
      </c>
      <c r="F17" s="37"/>
      <c r="G17" s="38">
        <v>9</v>
      </c>
      <c r="H17" s="165" t="str">
        <f>(IF(C17-F14&gt;0,1)+IF(D17-F15&gt;0,1)+IF(E17-F16&gt;0,1)+IF(G17-F18&gt;0,1))&amp;"-"&amp;(IF(C17-F14&lt;0,1)+IF(D17-F15&lt;0,1)+IF(E17-F16&lt;0,1)+IF(G17-F18&lt;0,1))</f>
        <v>1-3</v>
      </c>
      <c r="I17" s="21" t="str">
        <f>IF(AND(B17&lt;&gt;"",M$6=TRUE),A$13&amp;RANK(M17,M$14:M$18,0),"")</f>
        <v>B5</v>
      </c>
      <c r="J17" s="166">
        <f>IF(AND(L17=1,L14=1,C17&gt;F14),1)+IF(AND(L17=1,L15=1,D17&gt;F15),1)+IF(AND(L17=1,L16=1,E17&gt;F16),1)+IF(AND(L17=1,L18=1,G17&gt;F18),1)+IF(AND(L17=2,L14=2,C17&gt;F14),1)+IF(AND(L17=2,L15=2,D17&gt;F15),1)+IF(AND(L17=2,L16=2,E17&gt;F16),1)+IF(AND(L17=2,L18=2,G17&gt;F18),1)+IF(AND(L17=3,L14=3,C17&gt;F14),1)+IF(AND(L17=3,L15=3,D17&gt;F15),1)+IF(AND(L17=3,L16=3,E17&gt;F16),1)+IF(AND(L17=3,L18=3,G17&gt;F18),1)</f>
        <v>0</v>
      </c>
      <c r="K17" s="167">
        <f>IF(AND(L17=1,L14=1),C17-F14)+IF(AND(L17=1,L15=1),D17-F15)+IF(AND(L17=1,L16=1),E17-F16)+IF(AND(L17=1,L18=1),G17-F18)+IF(AND(L17=2,L14=2),C17-F14)+IF(AND(L17=2,L15=2),D17-F15)+IF(AND(L17=2,L16=2),E17-F16)+IF(AND(L17=2,L18=2),G17-F18)+IF(AND(L17=3,L14=3),C17-F14)+IF(AND(L17=3,L15=3),D17-F15)+IF(AND(L17=3,L16=3),E17-F16)+IF(AND(L17=3,L18=3),G17-F18)</f>
        <v>0</v>
      </c>
      <c r="L17" s="168">
        <f>VALUE(LEFT(H17,1))</f>
        <v>1</v>
      </c>
      <c r="M17" s="169">
        <f>10000*L17+J17*100+K17</f>
        <v>10000</v>
      </c>
    </row>
    <row r="18" spans="1:26" s="18" customFormat="1" x14ac:dyDescent="0.2">
      <c r="A18" s="36">
        <v>5</v>
      </c>
      <c r="B18" s="36" t="s">
        <v>140</v>
      </c>
      <c r="C18" s="2">
        <v>9</v>
      </c>
      <c r="D18" s="21">
        <v>7</v>
      </c>
      <c r="E18" s="2">
        <v>13</v>
      </c>
      <c r="F18" s="21">
        <v>13</v>
      </c>
      <c r="G18" s="37"/>
      <c r="H18" s="165" t="str">
        <f>(IF(C18-G14&gt;0,1)+IF(D18-G15&gt;0,1)+IF(E18-G16&gt;0,1)+IF(F18-G17&gt;0,1))&amp;"-"&amp;(IF(C18-G14&lt;0,1)+IF(D18-G15&lt;0,1)+IF(E18-G16&lt;0,1)+IF(F18-G17&lt;0,1))</f>
        <v>2-2</v>
      </c>
      <c r="I18" s="21" t="str">
        <f>IF(AND(B18&lt;&gt;"",M$6=TRUE),A$13&amp;RANK(M18,M$14:M$18,0),"")</f>
        <v>B3</v>
      </c>
      <c r="J18" s="166">
        <f>IF(AND(L18=1,L14=1,C18&gt;G14),1)+IF(AND(L18=1,L15=1,D18&gt;G15),1)+IF(AND(L18=1,L16=1,E18&gt;G16),1)+IF(AND(L18=1,L17=1,F18&gt;G17),1)+IF(AND(L18=2,L14=2,C18&gt;G14),1)+IF(AND(L18=2,L15=2,D18&gt;G15),1)+IF(AND(L18=2,L16=2,E18&gt;G16),1)+IF(AND(L18=2,L17=2,F18&gt;G17),1)+IF(AND(L18=3,L14=3,C18&gt;G14),1)+IF(AND(L18=3,L15=3,D18&gt;G15),1)+IF(AND(L18=3,L16=3,E18&gt;G16),1)+IF(AND(L18=3,L17=3,F18&gt;G17),1)</f>
        <v>1</v>
      </c>
      <c r="K18" s="167">
        <f>IF(AND(L18=1,L14=1),C18-G14)+IF(AND(L18=1,L15=1),D18-G15)+IF(AND(L18=1,L16=1),E18-G16)+IF(AND(L18=1,L17=1),F18-G17)+IF(AND(L18=2,L14=2),C18-G14)+IF(AND(L18=2,L15=2),D18-G15)+IF(AND(L18=2,L16=2),E18-G16)+IF(AND(L18=2,L17=2),F18-G17)+IF(AND(L18=3,L14=3),C18-G14)+IF(AND(L18=3,L15=3),D18-G15)+IF(AND(L18=3,L16=3),E18-G16)+IF(AND(L18=3,L17=3),F18-G17)</f>
        <v>2</v>
      </c>
      <c r="L18" s="168">
        <f>VALUE(LEFT(H18,1))</f>
        <v>2</v>
      </c>
      <c r="M18" s="169">
        <f>10000*L18+J18*100+K18</f>
        <v>20102</v>
      </c>
    </row>
    <row r="19" spans="1:26" x14ac:dyDescent="0.2">
      <c r="B19" s="40"/>
      <c r="C19" s="40"/>
      <c r="D19" s="40"/>
      <c r="E19" s="40"/>
      <c r="F19" s="40"/>
      <c r="G19" s="40"/>
      <c r="H19" s="40"/>
      <c r="I19" s="40"/>
      <c r="J19" s="40"/>
      <c r="K19" s="40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x14ac:dyDescent="0.2">
      <c r="B20" s="77" t="s">
        <v>3</v>
      </c>
      <c r="C20" s="23" t="s">
        <v>4</v>
      </c>
      <c r="D20" s="23" t="s">
        <v>5</v>
      </c>
      <c r="E20" s="40"/>
      <c r="F20" s="40"/>
      <c r="G20" s="40"/>
      <c r="H20" s="40"/>
      <c r="I20" s="40"/>
      <c r="J20" s="40"/>
      <c r="K20" s="40"/>
    </row>
    <row r="21" spans="1:26" x14ac:dyDescent="0.2">
      <c r="B21" s="77" t="s">
        <v>6</v>
      </c>
      <c r="C21" s="23" t="s">
        <v>7</v>
      </c>
      <c r="D21" s="23" t="s">
        <v>8</v>
      </c>
      <c r="E21" s="40"/>
      <c r="F21" s="40"/>
      <c r="G21" s="40"/>
      <c r="H21" s="40"/>
      <c r="I21" s="40"/>
      <c r="J21" s="40"/>
      <c r="K21" s="40"/>
    </row>
    <row r="22" spans="1:26" x14ac:dyDescent="0.2">
      <c r="B22" s="77" t="s">
        <v>9</v>
      </c>
      <c r="C22" s="23" t="s">
        <v>10</v>
      </c>
      <c r="D22" s="23" t="s">
        <v>11</v>
      </c>
      <c r="E22" s="40"/>
      <c r="F22" s="40"/>
      <c r="G22" s="40"/>
      <c r="H22" s="40"/>
      <c r="I22" s="40"/>
      <c r="J22" s="40"/>
      <c r="K22" s="40"/>
    </row>
    <row r="23" spans="1:26" x14ac:dyDescent="0.2">
      <c r="B23" s="77" t="s">
        <v>12</v>
      </c>
      <c r="C23" s="23" t="s">
        <v>13</v>
      </c>
      <c r="D23" s="23" t="s">
        <v>14</v>
      </c>
      <c r="E23" s="40"/>
      <c r="F23" s="40"/>
      <c r="G23" s="40"/>
      <c r="H23" s="40"/>
      <c r="I23" s="40"/>
      <c r="J23" s="40"/>
      <c r="K23" s="40"/>
    </row>
    <row r="24" spans="1:26" x14ac:dyDescent="0.2">
      <c r="B24" s="77" t="s">
        <v>15</v>
      </c>
      <c r="C24" s="23" t="s">
        <v>16</v>
      </c>
      <c r="D24" s="23" t="s">
        <v>17</v>
      </c>
      <c r="E24" s="40"/>
      <c r="F24" s="40"/>
      <c r="G24" s="40"/>
      <c r="H24" s="40"/>
      <c r="I24" s="40"/>
      <c r="J24" s="40"/>
      <c r="K24" s="40"/>
    </row>
    <row r="25" spans="1:26" hidden="1" x14ac:dyDescent="0.2"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1:26" hidden="1" x14ac:dyDescent="0.2">
      <c r="I26" s="40"/>
      <c r="J26" s="40"/>
      <c r="K26" s="40"/>
    </row>
    <row r="27" spans="1:26" hidden="1" x14ac:dyDescent="0.2">
      <c r="I27" s="40"/>
      <c r="J27" s="40"/>
      <c r="K27" s="40"/>
    </row>
    <row r="28" spans="1:26" hidden="1" x14ac:dyDescent="0.2">
      <c r="I28" s="40"/>
      <c r="J28" s="40"/>
      <c r="K28" s="40"/>
    </row>
    <row r="29" spans="1:26" hidden="1" x14ac:dyDescent="0.2">
      <c r="I29" s="40"/>
      <c r="J29" s="40"/>
      <c r="K29" s="40"/>
    </row>
    <row r="30" spans="1:26" hidden="1" x14ac:dyDescent="0.2">
      <c r="I30" s="40"/>
      <c r="J30" s="40"/>
      <c r="K30" s="40"/>
    </row>
    <row r="31" spans="1:26" hidden="1" x14ac:dyDescent="0.2">
      <c r="I31" s="40"/>
      <c r="J31" s="40"/>
      <c r="K31" s="40"/>
    </row>
    <row r="32" spans="1:26" hidden="1" x14ac:dyDescent="0.2">
      <c r="I32" s="40"/>
      <c r="J32" s="40"/>
      <c r="K32" s="40"/>
    </row>
    <row r="33" spans="9:11" hidden="1" x14ac:dyDescent="0.2">
      <c r="I33" s="40"/>
      <c r="J33" s="40"/>
      <c r="K33" s="40"/>
    </row>
    <row r="34" spans="9:11" hidden="1" x14ac:dyDescent="0.2">
      <c r="I34" s="40"/>
      <c r="J34" s="40"/>
      <c r="K34" s="40"/>
    </row>
    <row r="35" spans="9:11" hidden="1" x14ac:dyDescent="0.2">
      <c r="I35" s="40"/>
      <c r="J35" s="40"/>
      <c r="K35" s="40"/>
    </row>
    <row r="36" spans="9:11" hidden="1" x14ac:dyDescent="0.2">
      <c r="I36" s="40"/>
      <c r="J36" s="40"/>
      <c r="K36" s="40"/>
    </row>
    <row r="37" spans="9:11" hidden="1" x14ac:dyDescent="0.2">
      <c r="I37" s="40"/>
      <c r="J37" s="40"/>
      <c r="K37" s="40"/>
    </row>
    <row r="38" spans="9:11" hidden="1" x14ac:dyDescent="0.2">
      <c r="I38" s="40"/>
      <c r="J38" s="40"/>
      <c r="K38" s="40"/>
    </row>
    <row r="39" spans="9:11" hidden="1" x14ac:dyDescent="0.2">
      <c r="I39" s="40"/>
      <c r="J39" s="40"/>
      <c r="K39" s="40"/>
    </row>
    <row r="40" spans="9:11" hidden="1" x14ac:dyDescent="0.2">
      <c r="I40" s="78"/>
      <c r="J40" s="40"/>
      <c r="K40" s="40"/>
    </row>
    <row r="41" spans="9:11" s="3" customFormat="1" hidden="1" x14ac:dyDescent="0.2">
      <c r="I41" s="40"/>
      <c r="J41" s="40"/>
      <c r="K41" s="40"/>
    </row>
    <row r="42" spans="9:11" s="3" customFormat="1" hidden="1" x14ac:dyDescent="0.2">
      <c r="I42" s="40"/>
      <c r="J42" s="40"/>
      <c r="K42" s="40"/>
    </row>
    <row r="43" spans="9:11" s="3" customFormat="1" hidden="1" x14ac:dyDescent="0.2">
      <c r="I43" s="40"/>
      <c r="J43" s="40"/>
      <c r="K43" s="40"/>
    </row>
    <row r="44" spans="9:11" s="3" customFormat="1" hidden="1" x14ac:dyDescent="0.2">
      <c r="I44" s="40"/>
      <c r="J44" s="40"/>
      <c r="K44" s="40"/>
    </row>
    <row r="45" spans="9:11" s="3" customFormat="1" hidden="1" x14ac:dyDescent="0.2">
      <c r="I45" s="40"/>
      <c r="J45" s="40"/>
      <c r="K45" s="40"/>
    </row>
    <row r="46" spans="9:11" s="3" customFormat="1" hidden="1" x14ac:dyDescent="0.2">
      <c r="I46" s="40"/>
      <c r="J46" s="40"/>
      <c r="K46" s="40"/>
    </row>
    <row r="47" spans="9:11" s="3" customFormat="1" hidden="1" x14ac:dyDescent="0.2">
      <c r="I47" s="78"/>
      <c r="J47" s="40"/>
      <c r="K47" s="40"/>
    </row>
    <row r="48" spans="9:11" s="3" customFormat="1" hidden="1" x14ac:dyDescent="0.2">
      <c r="I48" s="40"/>
      <c r="J48" s="40"/>
      <c r="K48" s="40"/>
    </row>
    <row r="49" spans="9:11" s="3" customFormat="1" hidden="1" x14ac:dyDescent="0.2">
      <c r="I49" s="40"/>
      <c r="J49" s="40"/>
      <c r="K49" s="40"/>
    </row>
    <row r="50" spans="9:11" s="3" customFormat="1" hidden="1" x14ac:dyDescent="0.2">
      <c r="I50" s="40"/>
      <c r="J50" s="40"/>
      <c r="K50" s="40"/>
    </row>
    <row r="51" spans="9:11" s="3" customFormat="1" hidden="1" x14ac:dyDescent="0.2">
      <c r="I51" s="40"/>
      <c r="J51" s="40"/>
      <c r="K51" s="40"/>
    </row>
    <row r="52" spans="9:11" s="3" customFormat="1" hidden="1" x14ac:dyDescent="0.2">
      <c r="I52" s="40"/>
      <c r="J52" s="40"/>
      <c r="K52" s="40"/>
    </row>
    <row r="53" spans="9:11" s="3" customFormat="1" hidden="1" x14ac:dyDescent="0.2">
      <c r="I53" s="40"/>
      <c r="J53" s="40"/>
      <c r="K53" s="40"/>
    </row>
    <row r="54" spans="9:11" hidden="1" x14ac:dyDescent="0.2">
      <c r="I54" s="40"/>
      <c r="J54" s="40"/>
      <c r="K54" s="40"/>
    </row>
    <row r="55" spans="9:11" s="3" customFormat="1" hidden="1" x14ac:dyDescent="0.2">
      <c r="I55" s="40"/>
      <c r="J55" s="40"/>
      <c r="K55" s="40"/>
    </row>
    <row r="56" spans="9:11" s="3" customFormat="1" hidden="1" x14ac:dyDescent="0.2">
      <c r="I56" s="40"/>
      <c r="J56" s="40"/>
      <c r="K56" s="40"/>
    </row>
    <row r="57" spans="9:11" s="3" customFormat="1" hidden="1" x14ac:dyDescent="0.2">
      <c r="I57" s="40"/>
      <c r="J57" s="40"/>
      <c r="K57" s="40"/>
    </row>
    <row r="58" spans="9:11" s="18" customFormat="1" hidden="1" x14ac:dyDescent="0.2">
      <c r="I58" s="40"/>
      <c r="J58" s="40"/>
      <c r="K58" s="40"/>
    </row>
    <row r="59" spans="9:11" s="18" customFormat="1" hidden="1" x14ac:dyDescent="0.2">
      <c r="I59" s="40"/>
      <c r="J59" s="40"/>
      <c r="K59" s="40"/>
    </row>
    <row r="60" spans="9:11" s="18" customFormat="1" hidden="1" x14ac:dyDescent="0.2">
      <c r="I60" s="40"/>
      <c r="J60" s="40"/>
      <c r="K60" s="40"/>
    </row>
    <row r="61" spans="9:11" s="3" customFormat="1" hidden="1" x14ac:dyDescent="0.2">
      <c r="I61" s="40"/>
      <c r="J61" s="40"/>
      <c r="K61" s="40"/>
    </row>
    <row r="62" spans="9:11" hidden="1" x14ac:dyDescent="0.2">
      <c r="I62" s="40"/>
      <c r="J62" s="40"/>
      <c r="K62" s="40"/>
    </row>
    <row r="63" spans="9:11" hidden="1" x14ac:dyDescent="0.2">
      <c r="I63" s="40"/>
      <c r="J63" s="40"/>
      <c r="K63" s="40"/>
    </row>
    <row r="64" spans="9:11" hidden="1" x14ac:dyDescent="0.2">
      <c r="I64" s="40"/>
      <c r="J64" s="40"/>
      <c r="K64" s="40"/>
    </row>
    <row r="65" spans="9:11" hidden="1" x14ac:dyDescent="0.2">
      <c r="I65" s="40"/>
      <c r="J65" s="40"/>
      <c r="K65" s="40"/>
    </row>
    <row r="66" spans="9:11" hidden="1" x14ac:dyDescent="0.2">
      <c r="I66" s="40"/>
      <c r="J66" s="40"/>
      <c r="K66" s="40"/>
    </row>
    <row r="67" spans="9:11" hidden="1" x14ac:dyDescent="0.2">
      <c r="I67" s="40"/>
      <c r="J67" s="40"/>
      <c r="K67" s="40"/>
    </row>
    <row r="68" spans="9:11" hidden="1" x14ac:dyDescent="0.2">
      <c r="I68" s="40"/>
      <c r="J68" s="40"/>
      <c r="K68" s="40"/>
    </row>
    <row r="69" spans="9:11" hidden="1" x14ac:dyDescent="0.2">
      <c r="I69" s="40"/>
      <c r="J69" s="40"/>
      <c r="K69" s="40"/>
    </row>
    <row r="70" spans="9:11" hidden="1" x14ac:dyDescent="0.2">
      <c r="I70" s="40"/>
      <c r="J70" s="40"/>
      <c r="K70" s="40"/>
    </row>
    <row r="71" spans="9:11" hidden="1" x14ac:dyDescent="0.2"/>
    <row r="72" spans="9:11" hidden="1" x14ac:dyDescent="0.2"/>
    <row r="73" spans="9:11" hidden="1" x14ac:dyDescent="0.2"/>
    <row r="74" spans="9:11" hidden="1" x14ac:dyDescent="0.2"/>
    <row r="75" spans="9:11" hidden="1" x14ac:dyDescent="0.2"/>
    <row r="76" spans="9:11" hidden="1" x14ac:dyDescent="0.2"/>
    <row r="77" spans="9:11" hidden="1" x14ac:dyDescent="0.2"/>
    <row r="78" spans="9:11" hidden="1" x14ac:dyDescent="0.2"/>
    <row r="79" spans="9:11" hidden="1" x14ac:dyDescent="0.2"/>
    <row r="80" spans="9:11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8" hidden="1" x14ac:dyDescent="0.2"/>
    <row r="98" spans="1:8" hidden="1" x14ac:dyDescent="0.2"/>
    <row r="100" spans="1:8" x14ac:dyDescent="0.2">
      <c r="A100" s="147" t="s">
        <v>86</v>
      </c>
    </row>
    <row r="102" spans="1:8" x14ac:dyDescent="0.2">
      <c r="A102" s="5" t="s">
        <v>23</v>
      </c>
      <c r="B102" s="174" t="str">
        <f>IFERROR(INDEX(B$1:B$100,MATCH(A102,I$1:I$100,0)),"")</f>
        <v>Jaan Sepp (I-Viru)</v>
      </c>
      <c r="C102" s="26">
        <v>11</v>
      </c>
      <c r="D102" s="40"/>
      <c r="E102" s="26"/>
      <c r="F102" s="26"/>
      <c r="G102" s="50"/>
      <c r="H102" s="50"/>
    </row>
    <row r="103" spans="1:8" x14ac:dyDescent="0.2">
      <c r="A103" s="6"/>
      <c r="B103" s="175"/>
      <c r="C103" s="188" t="str">
        <f>IF(COUNT(C102,C104)=2,IF(C102&gt;C104,B102,B104),"")</f>
        <v>Vello Vasser (L-Viru)</v>
      </c>
      <c r="D103" s="40"/>
      <c r="E103" s="50"/>
      <c r="F103" s="26">
        <v>2</v>
      </c>
      <c r="G103" s="50"/>
      <c r="H103" s="50"/>
    </row>
    <row r="104" spans="1:8" x14ac:dyDescent="0.2">
      <c r="A104" s="6" t="s">
        <v>24</v>
      </c>
      <c r="B104" s="177" t="str">
        <f>IFERROR(INDEX(B$1:B$100,MATCH(A104,I$1:I$100,0)),"")</f>
        <v>Vello Vasser (L-Viru)</v>
      </c>
      <c r="C104" s="33">
        <v>13</v>
      </c>
      <c r="D104" s="111"/>
      <c r="E104" s="176"/>
      <c r="F104" s="26"/>
      <c r="G104" s="50"/>
      <c r="H104" s="50"/>
    </row>
    <row r="105" spans="1:8" ht="13.5" thickBot="1" x14ac:dyDescent="0.25">
      <c r="A105" s="6"/>
      <c r="B105" s="26"/>
      <c r="C105" s="24"/>
      <c r="D105" s="95"/>
      <c r="E105" s="178"/>
      <c r="F105" s="26"/>
      <c r="G105" s="88" t="str">
        <f>IF(COUNT(F103,F107)=2,IF(F103&gt;F107,C103,C107),"")</f>
        <v>Ivar Viljaste (I-Viru)</v>
      </c>
      <c r="H105" s="50"/>
    </row>
    <row r="106" spans="1:8" x14ac:dyDescent="0.2">
      <c r="A106" s="6" t="s">
        <v>25</v>
      </c>
      <c r="B106" s="174" t="str">
        <f>IFERROR(INDEX(B$1:B$100,MATCH(A106,I$1:I$100,0)),"")</f>
        <v>Ivar Viljaste (I-Viru)</v>
      </c>
      <c r="C106" s="31">
        <v>13</v>
      </c>
      <c r="D106" s="95"/>
      <c r="E106" s="178"/>
      <c r="F106" s="179"/>
      <c r="G106" s="34" t="s">
        <v>72</v>
      </c>
      <c r="H106" s="180"/>
    </row>
    <row r="107" spans="1:8" x14ac:dyDescent="0.2">
      <c r="A107" s="6"/>
      <c r="B107" s="175"/>
      <c r="C107" s="189" t="str">
        <f>IF(COUNT(C106,C108)=2,IF(C106&gt;C108,B106,B108),"")</f>
        <v>Ivar Viljaste (I-Viru)</v>
      </c>
      <c r="D107" s="109"/>
      <c r="E107" s="32"/>
      <c r="F107" s="29">
        <v>13</v>
      </c>
      <c r="G107" s="50"/>
      <c r="H107" s="50"/>
    </row>
    <row r="108" spans="1:8" ht="13.5" thickBot="1" x14ac:dyDescent="0.25">
      <c r="A108" s="6" t="s">
        <v>26</v>
      </c>
      <c r="B108" s="177" t="str">
        <f>IFERROR(INDEX(B$1:B$100,MATCH(A108,I$1:I$100,0)),"")</f>
        <v>Aarne Välja (I-Viru)</v>
      </c>
      <c r="C108" s="29">
        <v>7</v>
      </c>
      <c r="D108" s="40"/>
      <c r="E108" s="26"/>
      <c r="F108" s="31"/>
      <c r="G108" s="88" t="str">
        <f>IF(COUNT(F103,F107)=2,IF(F103&lt;F107,C103,C107),"")</f>
        <v>Vello Vasser (L-Viru)</v>
      </c>
      <c r="H108" s="49"/>
    </row>
    <row r="109" spans="1:8" x14ac:dyDescent="0.2">
      <c r="A109" s="4"/>
      <c r="B109" s="26"/>
      <c r="C109" s="26"/>
      <c r="D109" s="40"/>
      <c r="E109" s="26"/>
      <c r="F109" s="31"/>
      <c r="G109" s="34" t="s">
        <v>73</v>
      </c>
      <c r="H109" s="24"/>
    </row>
    <row r="110" spans="1:8" x14ac:dyDescent="0.2">
      <c r="A110" s="4"/>
      <c r="B110" s="26"/>
      <c r="C110" s="24" t="str">
        <f>IF(COUNT(C102,C104)=2,IF(C102&lt;C104,B102,B104),"")</f>
        <v>Jaan Sepp (I-Viru)</v>
      </c>
      <c r="D110" s="40"/>
      <c r="E110" s="50"/>
      <c r="F110" s="31">
        <v>13</v>
      </c>
      <c r="G110" s="24"/>
      <c r="H110" s="24"/>
    </row>
    <row r="111" spans="1:8" ht="13.5" thickBot="1" x14ac:dyDescent="0.25">
      <c r="A111" s="4"/>
      <c r="B111" s="26"/>
      <c r="C111" s="28"/>
      <c r="D111" s="111"/>
      <c r="E111" s="30"/>
      <c r="F111" s="190"/>
      <c r="G111" s="88" t="str">
        <f>IF(COUNT(F110,F112)=2,IF(F110&gt;F112,C110,C112),"")</f>
        <v>Jaan Sepp (I-Viru)</v>
      </c>
      <c r="H111" s="49"/>
    </row>
    <row r="112" spans="1:8" x14ac:dyDescent="0.2">
      <c r="A112" s="4"/>
      <c r="B112" s="26"/>
      <c r="C112" s="191" t="str">
        <f>IF(COUNT(C106,C108)=2,IF(C106&lt;C108,B106,B108),"")</f>
        <v>Aarne Välja (I-Viru)</v>
      </c>
      <c r="D112" s="109"/>
      <c r="E112" s="32"/>
      <c r="F112" s="29">
        <v>3</v>
      </c>
      <c r="G112" s="35" t="s">
        <v>71</v>
      </c>
      <c r="H112" s="24"/>
    </row>
    <row r="113" spans="1:8" x14ac:dyDescent="0.2">
      <c r="A113" s="4"/>
      <c r="B113" s="50"/>
      <c r="C113" s="50"/>
      <c r="D113" s="40"/>
      <c r="E113" s="50"/>
      <c r="F113" s="50"/>
      <c r="G113" s="24"/>
      <c r="H113" s="24"/>
    </row>
    <row r="114" spans="1:8" ht="13.5" thickBot="1" x14ac:dyDescent="0.25">
      <c r="A114" s="4"/>
      <c r="B114" s="50"/>
      <c r="C114" s="50"/>
      <c r="D114" s="24"/>
      <c r="E114" s="24"/>
      <c r="F114" s="50"/>
      <c r="G114" s="49" t="str">
        <f>IF(COUNT(F110,F112)=2,IF(F110&lt;F112,C110,C112),"")</f>
        <v>Aarne Välja (I-Viru)</v>
      </c>
      <c r="H114" s="49"/>
    </row>
    <row r="115" spans="1:8" x14ac:dyDescent="0.2">
      <c r="A115" s="4"/>
      <c r="B115" s="181"/>
      <c r="C115" s="22"/>
      <c r="D115" s="22"/>
      <c r="E115" s="22"/>
      <c r="F115" s="182"/>
      <c r="G115" s="34" t="s">
        <v>27</v>
      </c>
      <c r="H115" s="51"/>
    </row>
    <row r="116" spans="1:8" x14ac:dyDescent="0.2">
      <c r="A116" s="7"/>
      <c r="B116" s="81"/>
      <c r="C116" s="89"/>
      <c r="D116" s="78"/>
      <c r="E116" s="78"/>
      <c r="F116" s="75"/>
      <c r="G116" s="78"/>
      <c r="H116" s="89"/>
    </row>
    <row r="117" spans="1:8" x14ac:dyDescent="0.2">
      <c r="A117" s="147" t="s">
        <v>87</v>
      </c>
      <c r="B117" s="40"/>
      <c r="C117" s="40"/>
      <c r="D117" s="40"/>
      <c r="E117" s="40"/>
      <c r="F117" s="40"/>
      <c r="G117" s="40"/>
      <c r="H117" s="40"/>
    </row>
    <row r="118" spans="1:8" x14ac:dyDescent="0.2">
      <c r="A118" s="19"/>
      <c r="B118" s="40"/>
      <c r="C118" s="40"/>
      <c r="D118" s="40"/>
      <c r="E118" s="40"/>
      <c r="F118" s="40"/>
      <c r="G118" s="40"/>
      <c r="H118" s="40"/>
    </row>
    <row r="119" spans="1:8" x14ac:dyDescent="0.2">
      <c r="A119" s="19"/>
      <c r="B119" s="10" t="s">
        <v>29</v>
      </c>
      <c r="C119" s="174" t="str">
        <f>IFERROR(INDEX(B$1:B$100,MATCH(B119,I$1:I$100,0)),"")</f>
        <v>Andres Veski (I-Viru)</v>
      </c>
      <c r="D119" s="40"/>
      <c r="E119" s="40"/>
      <c r="F119" s="26">
        <v>9</v>
      </c>
      <c r="G119" s="81"/>
      <c r="H119" s="81"/>
    </row>
    <row r="120" spans="1:8" ht="13.5" thickBot="1" x14ac:dyDescent="0.25">
      <c r="A120" s="19"/>
      <c r="B120" s="40"/>
      <c r="C120" s="175"/>
      <c r="D120" s="83"/>
      <c r="E120" s="85"/>
      <c r="F120" s="49"/>
      <c r="G120" s="88" t="str">
        <f>IF(COUNT(F119,F121)=2,IF(F119&gt;F121,C119,C121),"")</f>
        <v>Johannes Neiland (I-Viru)</v>
      </c>
      <c r="H120" s="88"/>
    </row>
    <row r="121" spans="1:8" x14ac:dyDescent="0.2">
      <c r="A121" s="19"/>
      <c r="B121" s="10" t="s">
        <v>30</v>
      </c>
      <c r="C121" s="177" t="str">
        <f>IFERROR(INDEX(B$1:B$100,MATCH(B121,I$1:I$100,0)),"")</f>
        <v>Johannes Neiland (I-Viru)</v>
      </c>
      <c r="D121" s="84"/>
      <c r="E121" s="87"/>
      <c r="F121" s="29">
        <v>13</v>
      </c>
      <c r="G121" s="35" t="s">
        <v>31</v>
      </c>
      <c r="H121" s="81"/>
    </row>
    <row r="122" spans="1:8" x14ac:dyDescent="0.2">
      <c r="A122" s="19"/>
      <c r="B122" s="40"/>
      <c r="C122" s="40"/>
      <c r="D122" s="40"/>
      <c r="E122" s="40"/>
      <c r="F122" s="40"/>
      <c r="G122" s="81"/>
      <c r="H122" s="81"/>
    </row>
    <row r="123" spans="1:8" ht="13.5" thickBot="1" x14ac:dyDescent="0.25">
      <c r="A123" s="35"/>
      <c r="B123" s="40"/>
      <c r="C123" s="40"/>
      <c r="D123" s="81"/>
      <c r="E123" s="81"/>
      <c r="F123" s="40"/>
      <c r="G123" s="49" t="str">
        <f>IF(COUNT(F119,F121)=2,IF(F119&lt;F121,C119,C121),"")</f>
        <v>Andres Veski (I-Viru)</v>
      </c>
      <c r="H123" s="88"/>
    </row>
    <row r="124" spans="1:8" x14ac:dyDescent="0.2">
      <c r="A124" s="19"/>
      <c r="B124" s="40"/>
      <c r="C124" s="40"/>
      <c r="D124" s="81"/>
      <c r="E124" s="81"/>
      <c r="F124" s="40"/>
      <c r="G124" s="19" t="s">
        <v>32</v>
      </c>
      <c r="H124" s="40"/>
    </row>
    <row r="125" spans="1:8" x14ac:dyDescent="0.2">
      <c r="A125" s="19"/>
      <c r="B125" s="81"/>
      <c r="C125" s="89"/>
      <c r="D125" s="78"/>
      <c r="E125" s="78"/>
      <c r="F125" s="75"/>
      <c r="G125" s="78"/>
      <c r="H125" s="89"/>
    </row>
    <row r="126" spans="1:8" x14ac:dyDescent="0.2">
      <c r="A126" s="147" t="s">
        <v>88</v>
      </c>
      <c r="B126" s="40"/>
      <c r="C126" s="40"/>
      <c r="D126" s="40"/>
      <c r="E126" s="40"/>
      <c r="F126" s="40"/>
      <c r="G126" s="40"/>
      <c r="H126" s="40"/>
    </row>
    <row r="127" spans="1:8" x14ac:dyDescent="0.2">
      <c r="A127" s="19"/>
      <c r="B127" s="40"/>
      <c r="C127" s="40"/>
      <c r="D127" s="40"/>
      <c r="E127" s="40"/>
      <c r="F127" s="40"/>
      <c r="G127" s="40"/>
      <c r="H127" s="40"/>
    </row>
    <row r="128" spans="1:8" x14ac:dyDescent="0.2">
      <c r="A128" s="19"/>
      <c r="B128" s="10" t="s">
        <v>33</v>
      </c>
      <c r="C128" s="174" t="str">
        <f>IFERROR(INDEX(B$1:B$100,MATCH(B128,I$1:I$100,0)),"")</f>
        <v>Tiit Palk (Lääne)</v>
      </c>
      <c r="D128" s="40"/>
      <c r="E128" s="40"/>
      <c r="F128" s="26">
        <v>13</v>
      </c>
      <c r="G128" s="81"/>
      <c r="H128" s="81"/>
    </row>
    <row r="129" spans="1:8" ht="13.5" thickBot="1" x14ac:dyDescent="0.25">
      <c r="A129" s="19"/>
      <c r="B129" s="40"/>
      <c r="C129" s="175"/>
      <c r="D129" s="83"/>
      <c r="E129" s="85"/>
      <c r="F129" s="49"/>
      <c r="G129" s="88" t="str">
        <f>IF(COUNT(F128,F130)=2,IF(F128&gt;F130,C128,C130),"")</f>
        <v>Tiit Palk (Lääne)</v>
      </c>
      <c r="H129" s="88"/>
    </row>
    <row r="130" spans="1:8" x14ac:dyDescent="0.2">
      <c r="A130" s="19"/>
      <c r="B130" s="10" t="s">
        <v>34</v>
      </c>
      <c r="C130" s="177" t="str">
        <f>IFERROR(INDEX(B$1:B$100,MATCH(B130,I$1:I$100,0)),"")</f>
        <v>Aivar Sein (Lääne)</v>
      </c>
      <c r="D130" s="84"/>
      <c r="E130" s="87"/>
      <c r="F130" s="29">
        <v>7</v>
      </c>
      <c r="G130" s="35" t="s">
        <v>37</v>
      </c>
      <c r="H130" s="81"/>
    </row>
    <row r="131" spans="1:8" x14ac:dyDescent="0.2">
      <c r="A131" s="19"/>
      <c r="B131" s="40"/>
      <c r="C131" s="40"/>
      <c r="D131" s="40"/>
      <c r="E131" s="40"/>
      <c r="F131" s="40"/>
      <c r="G131" s="81"/>
      <c r="H131" s="81"/>
    </row>
    <row r="132" spans="1:8" ht="13.5" thickBot="1" x14ac:dyDescent="0.25">
      <c r="A132" s="19"/>
      <c r="B132" s="40"/>
      <c r="C132" s="40"/>
      <c r="D132" s="81"/>
      <c r="E132" s="81"/>
      <c r="F132" s="40"/>
      <c r="G132" s="49" t="str">
        <f>IF(COUNT(F128,F130)=2,IF(F128&lt;F130,C128,C130),"")</f>
        <v>Aivar Sein (Lääne)</v>
      </c>
      <c r="H132" s="88"/>
    </row>
    <row r="133" spans="1:8" x14ac:dyDescent="0.2">
      <c r="A133" s="19"/>
      <c r="B133" s="40"/>
      <c r="C133" s="40"/>
      <c r="D133" s="81"/>
      <c r="E133" s="81"/>
      <c r="F133" s="40"/>
      <c r="G133" s="19" t="s">
        <v>38</v>
      </c>
      <c r="H133" s="40"/>
    </row>
    <row r="134" spans="1:8" x14ac:dyDescent="0.2">
      <c r="A134" s="19"/>
      <c r="B134" s="40"/>
      <c r="C134" s="40"/>
      <c r="D134" s="81"/>
      <c r="E134" s="81"/>
      <c r="F134" s="40"/>
      <c r="G134" s="19"/>
      <c r="H134" s="40"/>
    </row>
    <row r="135" spans="1:8" x14ac:dyDescent="0.2">
      <c r="A135" s="147" t="s">
        <v>155</v>
      </c>
      <c r="B135" s="40"/>
      <c r="C135" s="40"/>
      <c r="D135" s="40"/>
      <c r="E135" s="40"/>
      <c r="F135" s="40"/>
      <c r="G135" s="40"/>
      <c r="H135" s="40"/>
    </row>
    <row r="136" spans="1:8" x14ac:dyDescent="0.2">
      <c r="A136" s="19"/>
      <c r="B136" s="40"/>
      <c r="C136" s="40"/>
      <c r="D136" s="40"/>
      <c r="E136" s="40"/>
      <c r="F136" s="40"/>
      <c r="G136" s="40"/>
      <c r="H136" s="40"/>
    </row>
    <row r="137" spans="1:8" x14ac:dyDescent="0.2">
      <c r="A137" s="8"/>
      <c r="B137" s="10" t="s">
        <v>35</v>
      </c>
      <c r="C137" s="174" t="str">
        <f>IFERROR(INDEX(B$1:B$100,MATCH(B137,I$1:I$100,0)),"")</f>
        <v>Tõnu Sõrmus (Valga)</v>
      </c>
      <c r="D137" s="40"/>
      <c r="E137" s="40"/>
      <c r="F137" s="26">
        <v>13</v>
      </c>
      <c r="G137" s="81"/>
      <c r="H137" s="81"/>
    </row>
    <row r="138" spans="1:8" ht="13.5" thickBot="1" x14ac:dyDescent="0.25">
      <c r="B138" s="40"/>
      <c r="C138" s="175"/>
      <c r="D138" s="83"/>
      <c r="E138" s="85"/>
      <c r="F138" s="49"/>
      <c r="G138" s="88" t="str">
        <f>IF(COUNT(F137,F139)=2,IF(F137&gt;F139,C137,C139),"")</f>
        <v>Tõnu Sõrmus (Valga)</v>
      </c>
      <c r="H138" s="88"/>
    </row>
    <row r="139" spans="1:8" x14ac:dyDescent="0.2">
      <c r="B139" s="10" t="s">
        <v>36</v>
      </c>
      <c r="C139" s="177" t="str">
        <f>IFERROR(INDEX(B$1:B$100,MATCH(B139,I$1:I$100,0)),"")</f>
        <v>Arvo Rako (Lääne)</v>
      </c>
      <c r="D139" s="84"/>
      <c r="E139" s="87"/>
      <c r="F139" s="29">
        <v>8</v>
      </c>
      <c r="G139" s="35" t="s">
        <v>39</v>
      </c>
      <c r="H139" s="81"/>
    </row>
    <row r="140" spans="1:8" x14ac:dyDescent="0.2">
      <c r="B140" s="40"/>
      <c r="C140" s="40"/>
      <c r="D140" s="40"/>
      <c r="E140" s="40"/>
      <c r="F140" s="40"/>
      <c r="G140" s="81"/>
      <c r="H140" s="81"/>
    </row>
    <row r="141" spans="1:8" ht="13.5" thickBot="1" x14ac:dyDescent="0.25">
      <c r="B141" s="40"/>
      <c r="C141" s="40"/>
      <c r="D141" s="81"/>
      <c r="E141" s="81"/>
      <c r="F141" s="40"/>
      <c r="G141" s="49" t="str">
        <f>IF(COUNT(F137,F139)=2,IF(F137&lt;F139,C137,C139),"")</f>
        <v>Arvo Rako (Lääne)</v>
      </c>
      <c r="H141" s="88"/>
    </row>
    <row r="142" spans="1:8" x14ac:dyDescent="0.2">
      <c r="B142" s="40"/>
      <c r="C142" s="40"/>
      <c r="D142" s="81"/>
      <c r="E142" s="81"/>
      <c r="F142" s="40"/>
      <c r="G142" s="19" t="s">
        <v>42</v>
      </c>
      <c r="H142" s="40"/>
    </row>
    <row r="143" spans="1:8" hidden="1" x14ac:dyDescent="0.2">
      <c r="E143" s="40"/>
      <c r="F143" s="40"/>
      <c r="G143" s="40"/>
      <c r="H143" s="40"/>
    </row>
    <row r="144" spans="1:8" hidden="1" x14ac:dyDescent="0.2">
      <c r="E144" s="40"/>
      <c r="F144" s="40"/>
      <c r="G144" s="40"/>
      <c r="H144" s="40"/>
    </row>
    <row r="145" spans="5:8" hidden="1" x14ac:dyDescent="0.2">
      <c r="E145" s="40"/>
      <c r="F145" s="40"/>
      <c r="G145" s="40"/>
      <c r="H145" s="40"/>
    </row>
    <row r="146" spans="5:8" hidden="1" x14ac:dyDescent="0.2">
      <c r="E146" s="40"/>
      <c r="F146" s="40"/>
      <c r="G146" s="40"/>
      <c r="H146" s="40"/>
    </row>
    <row r="147" spans="5:8" hidden="1" x14ac:dyDescent="0.2"/>
    <row r="148" spans="5:8" hidden="1" x14ac:dyDescent="0.2"/>
    <row r="149" spans="5:8" hidden="1" x14ac:dyDescent="0.2"/>
    <row r="150" spans="5:8" hidden="1" x14ac:dyDescent="0.2"/>
    <row r="151" spans="5:8" hidden="1" x14ac:dyDescent="0.2"/>
    <row r="152" spans="5:8" hidden="1" x14ac:dyDescent="0.2"/>
    <row r="153" spans="5:8" hidden="1" x14ac:dyDescent="0.2"/>
    <row r="154" spans="5:8" hidden="1" x14ac:dyDescent="0.2"/>
    <row r="155" spans="5:8" hidden="1" x14ac:dyDescent="0.2"/>
    <row r="156" spans="5:8" hidden="1" x14ac:dyDescent="0.2"/>
    <row r="157" spans="5:8" hidden="1" x14ac:dyDescent="0.2"/>
    <row r="158" spans="5:8" hidden="1" x14ac:dyDescent="0.2"/>
    <row r="159" spans="5:8" hidden="1" x14ac:dyDescent="0.2"/>
    <row r="160" spans="5:8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12" hidden="1" x14ac:dyDescent="0.2"/>
    <row r="290" spans="1:12" hidden="1" x14ac:dyDescent="0.2"/>
    <row r="291" spans="1:12" hidden="1" x14ac:dyDescent="0.2"/>
    <row r="292" spans="1:12" hidden="1" x14ac:dyDescent="0.2"/>
    <row r="293" spans="1:12" hidden="1" x14ac:dyDescent="0.2"/>
    <row r="294" spans="1:12" hidden="1" x14ac:dyDescent="0.2"/>
    <row r="295" spans="1:12" hidden="1" x14ac:dyDescent="0.2"/>
    <row r="296" spans="1:12" hidden="1" x14ac:dyDescent="0.2"/>
    <row r="297" spans="1:12" hidden="1" x14ac:dyDescent="0.2"/>
    <row r="299" spans="1:12" x14ac:dyDescent="0.2">
      <c r="A299" s="9"/>
      <c r="B299" s="41" t="s">
        <v>28</v>
      </c>
      <c r="C299" s="41" t="s">
        <v>40</v>
      </c>
      <c r="D299" s="41" t="s">
        <v>82</v>
      </c>
      <c r="I299" s="18"/>
      <c r="J299" s="18"/>
      <c r="L299" s="18"/>
    </row>
    <row r="300" spans="1:12" x14ac:dyDescent="0.2">
      <c r="A300" s="9">
        <v>1</v>
      </c>
      <c r="B300" s="149" t="str">
        <f t="shared" ref="B300:B309" si="0">IFERROR(INDEX(G$100:G$300,MATCH(A300&amp;". koht",G$101:G$301,0)),"")</f>
        <v>Ivar Viljaste (I-Viru)</v>
      </c>
      <c r="C300" s="68">
        <v>1972</v>
      </c>
      <c r="D300" s="150">
        <f>IF(10+1-A300&gt;0,10+1-A300,0)</f>
        <v>10</v>
      </c>
      <c r="I300" s="18"/>
      <c r="J300" s="18"/>
      <c r="K300" s="18"/>
      <c r="L300" s="18"/>
    </row>
    <row r="301" spans="1:12" x14ac:dyDescent="0.2">
      <c r="A301" s="9">
        <v>2</v>
      </c>
      <c r="B301" s="151" t="str">
        <f t="shared" si="0"/>
        <v>Vello Vasser (L-Viru)</v>
      </c>
      <c r="C301" s="152">
        <v>1971</v>
      </c>
      <c r="D301" s="150">
        <f t="shared" ref="D301:D309" si="1">IF(10+1-A301&gt;0,10+1-A301,0)</f>
        <v>9</v>
      </c>
      <c r="I301" s="18"/>
      <c r="J301" s="18"/>
      <c r="K301" s="18"/>
      <c r="L301" s="18"/>
    </row>
    <row r="302" spans="1:12" x14ac:dyDescent="0.2">
      <c r="A302" s="9">
        <v>3</v>
      </c>
      <c r="B302" s="153" t="str">
        <f t="shared" si="0"/>
        <v>Jaan Sepp (I-Viru)</v>
      </c>
      <c r="C302" s="68">
        <v>1966</v>
      </c>
      <c r="D302" s="150">
        <f t="shared" si="1"/>
        <v>8</v>
      </c>
      <c r="I302" s="18"/>
      <c r="J302" s="18"/>
      <c r="K302" s="18"/>
      <c r="L302" s="18"/>
    </row>
    <row r="303" spans="1:12" x14ac:dyDescent="0.2">
      <c r="A303" s="9">
        <v>4</v>
      </c>
      <c r="B303" s="154" t="str">
        <f t="shared" si="0"/>
        <v>Aarne Välja (I-Viru)</v>
      </c>
      <c r="C303" s="63">
        <v>1964</v>
      </c>
      <c r="D303" s="150">
        <f t="shared" si="1"/>
        <v>7</v>
      </c>
      <c r="I303" s="18"/>
      <c r="J303" s="18"/>
      <c r="K303" s="18"/>
      <c r="L303" s="18"/>
    </row>
    <row r="304" spans="1:12" x14ac:dyDescent="0.2">
      <c r="A304" s="9">
        <v>5</v>
      </c>
      <c r="B304" s="154" t="str">
        <f t="shared" si="0"/>
        <v>Johannes Neiland (I-Viru)</v>
      </c>
      <c r="C304" s="63">
        <v>1971</v>
      </c>
      <c r="D304" s="150">
        <f t="shared" si="1"/>
        <v>6</v>
      </c>
      <c r="I304" s="18"/>
      <c r="J304" s="18"/>
      <c r="K304" s="18"/>
      <c r="L304" s="18"/>
    </row>
    <row r="305" spans="1:12" x14ac:dyDescent="0.2">
      <c r="A305" s="9">
        <v>6</v>
      </c>
      <c r="B305" s="154" t="str">
        <f t="shared" si="0"/>
        <v>Andres Veski (I-Viru)</v>
      </c>
      <c r="C305" s="63">
        <v>1968</v>
      </c>
      <c r="D305" s="150">
        <f t="shared" si="1"/>
        <v>5</v>
      </c>
      <c r="I305" s="18"/>
      <c r="J305" s="18"/>
      <c r="K305" s="18"/>
      <c r="L305" s="18"/>
    </row>
    <row r="306" spans="1:12" x14ac:dyDescent="0.2">
      <c r="A306" s="9">
        <v>7</v>
      </c>
      <c r="B306" s="154" t="str">
        <f t="shared" si="0"/>
        <v>Tiit Palk (Lääne)</v>
      </c>
      <c r="C306" s="63">
        <v>1972</v>
      </c>
      <c r="D306" s="150">
        <f t="shared" si="1"/>
        <v>4</v>
      </c>
      <c r="I306" s="18"/>
      <c r="J306" s="18"/>
      <c r="K306" s="18"/>
      <c r="L306" s="18"/>
    </row>
    <row r="307" spans="1:12" x14ac:dyDescent="0.2">
      <c r="A307" s="9">
        <v>8</v>
      </c>
      <c r="B307" s="154" t="str">
        <f t="shared" si="0"/>
        <v>Aivar Sein (Lääne)</v>
      </c>
      <c r="C307" s="63">
        <v>1971</v>
      </c>
      <c r="D307" s="150">
        <f t="shared" si="1"/>
        <v>3</v>
      </c>
      <c r="I307" s="18"/>
      <c r="J307" s="18"/>
      <c r="K307" s="18"/>
      <c r="L307" s="18"/>
    </row>
    <row r="308" spans="1:12" x14ac:dyDescent="0.2">
      <c r="A308" s="9">
        <v>9</v>
      </c>
      <c r="B308" s="154" t="str">
        <f t="shared" si="0"/>
        <v>Tõnu Sõrmus (Valga)</v>
      </c>
      <c r="C308" s="63">
        <v>1976</v>
      </c>
      <c r="D308" s="150">
        <f t="shared" si="1"/>
        <v>2</v>
      </c>
      <c r="I308" s="18"/>
      <c r="J308" s="18"/>
      <c r="K308" s="18"/>
      <c r="L308" s="18"/>
    </row>
    <row r="309" spans="1:12" x14ac:dyDescent="0.2">
      <c r="A309" s="9">
        <v>10</v>
      </c>
      <c r="B309" s="154" t="str">
        <f t="shared" si="0"/>
        <v>Arvo Rako (Lääne)</v>
      </c>
      <c r="C309" s="63">
        <v>1964</v>
      </c>
      <c r="D309" s="150">
        <f t="shared" si="1"/>
        <v>1</v>
      </c>
      <c r="I309" s="18"/>
      <c r="J309" s="18"/>
      <c r="K309" s="18"/>
      <c r="L309" s="18"/>
    </row>
  </sheetData>
  <sortState ref="B75:C96">
    <sortCondition ref="B75"/>
  </sortState>
  <conditionalFormatting sqref="I7:I11">
    <cfRule type="expression" dxfId="236" priority="59">
      <formula>FIND(2,I7,1)</formula>
    </cfRule>
    <cfRule type="expression" dxfId="235" priority="60">
      <formula>FIND(1,I7,1)</formula>
    </cfRule>
  </conditionalFormatting>
  <conditionalFormatting sqref="J7:J11">
    <cfRule type="expression" dxfId="234" priority="61">
      <formula>AND(L7=3,IF(COUNTIF(L$7:L$11,"=3")&gt;=2,TRUE))</formula>
    </cfRule>
    <cfRule type="expression" dxfId="233" priority="62">
      <formula>AND(L7=1,IF(COUNTIF(L$7:L$11,"=1")&gt;=2,TRUE))</formula>
    </cfRule>
    <cfRule type="expression" dxfId="232" priority="63">
      <formula>AND(L7=2,IF(COUNTIF(L$7:L$11,"=2")&gt;=2,TRUE))</formula>
    </cfRule>
  </conditionalFormatting>
  <conditionalFormatting sqref="K7:K11">
    <cfRule type="expression" dxfId="231" priority="64">
      <formula>AND(L7=2,IF(COUNTIF(L$7:L$11,"=2")=1,TRUE))</formula>
    </cfRule>
    <cfRule type="expression" dxfId="230" priority="65">
      <formula>AND(IF(COUNTIF(L$7:L$11,"=1")=2,TRUE),IF(COUNTIF(L$7:L$11,"=2")=2,TRUE))</formula>
    </cfRule>
    <cfRule type="expression" dxfId="229" priority="66">
      <formula>OR(L7=0,L7=4)</formula>
    </cfRule>
    <cfRule type="expression" dxfId="228" priority="67">
      <formula>AND(L7=1,IF(COUNTIF(L$7:L$11,"=1")=1,TRUE))</formula>
    </cfRule>
    <cfRule type="expression" dxfId="227" priority="68">
      <formula>AND(L7=3,IF(COUNTIF(L$7:L$11,"=3")=1,TRUE))</formula>
    </cfRule>
  </conditionalFormatting>
  <conditionalFormatting sqref="H7:H11">
    <cfRule type="expression" dxfId="226" priority="69">
      <formula>AND(L7=1,IF(COUNTIF(L$7:L$11,"=1")&gt;=2,TRUE))</formula>
    </cfRule>
    <cfRule type="expression" dxfId="225" priority="70">
      <formula>AND(L7=3,IF(COUNTIF(L$7:L$11,"=3")&gt;=2,TRUE))</formula>
    </cfRule>
    <cfRule type="expression" dxfId="224" priority="71">
      <formula>AND(L7=2,IF(COUNTIF(L$7:L$11,"=2")&gt;=2,TRUE))</formula>
    </cfRule>
  </conditionalFormatting>
  <conditionalFormatting sqref="I14:I18">
    <cfRule type="expression" dxfId="223" priority="46">
      <formula>FIND(2,I14,1)</formula>
    </cfRule>
    <cfRule type="expression" dxfId="222" priority="47">
      <formula>FIND(1,I14,1)</formula>
    </cfRule>
  </conditionalFormatting>
  <conditionalFormatting sqref="J14:J18">
    <cfRule type="expression" dxfId="221" priority="48">
      <formula>AND(L14=3,IF(COUNTIF(L$14:L$18,"=3")&gt;=2,TRUE))</formula>
    </cfRule>
    <cfRule type="expression" dxfId="220" priority="49">
      <formula>AND(L14=1,IF(COUNTIF(L$14:L$18,"=1")&gt;=2,TRUE))</formula>
    </cfRule>
    <cfRule type="expression" dxfId="219" priority="50">
      <formula>AND(L14=2,IF(COUNTIF(L$14:L$18,"=2")&gt;=2,TRUE))</formula>
    </cfRule>
  </conditionalFormatting>
  <conditionalFormatting sqref="K14:K18">
    <cfRule type="expression" dxfId="218" priority="51">
      <formula>AND(L14=2,IF(COUNTIF(L$14:L$18,"=2")=1,TRUE))</formula>
    </cfRule>
    <cfRule type="expression" dxfId="217" priority="52">
      <formula>AND(IF(COUNTIF(L$14:L$18,"=1")=2,TRUE),IF(COUNTIF(L$14:L$18,"=2")=2,TRUE))</formula>
    </cfRule>
    <cfRule type="expression" dxfId="216" priority="53">
      <formula>OR(L14=0,L14=4)</formula>
    </cfRule>
    <cfRule type="expression" dxfId="215" priority="54">
      <formula>AND(L14=1,IF(COUNTIF(L$14:L$18,"=1")=1,TRUE))</formula>
    </cfRule>
    <cfRule type="expression" dxfId="214" priority="55">
      <formula>AND(L14=3,IF(COUNTIF(L$14:L$18,"=3")=1,TRUE))</formula>
    </cfRule>
  </conditionalFormatting>
  <conditionalFormatting sqref="H14:H18">
    <cfRule type="expression" dxfId="213" priority="56">
      <formula>AND(L14=1,IF(COUNTIF(L$14:L$18,"=1")&gt;=2,TRUE))</formula>
    </cfRule>
    <cfRule type="expression" dxfId="212" priority="57">
      <formula>AND(L14=3,IF(COUNTIF(L$14:L$18,"=3")&gt;=2,TRUE))</formula>
    </cfRule>
    <cfRule type="expression" dxfId="211" priority="58">
      <formula>AND(L14=2,IF(COUNTIF(L$14:L$18,"=2")&gt;=2,TRUE))</formula>
    </cfRule>
  </conditionalFormatting>
  <conditionalFormatting sqref="D7 C8">
    <cfRule type="aboveAverage" dxfId="210" priority="44"/>
  </conditionalFormatting>
  <conditionalFormatting sqref="E7 C9">
    <cfRule type="aboveAverage" dxfId="209" priority="43"/>
  </conditionalFormatting>
  <conditionalFormatting sqref="F7 C10">
    <cfRule type="aboveAverage" dxfId="208" priority="42"/>
  </conditionalFormatting>
  <conditionalFormatting sqref="E8 D9">
    <cfRule type="aboveAverage" dxfId="207" priority="41"/>
  </conditionalFormatting>
  <conditionalFormatting sqref="G7 C11">
    <cfRule type="aboveAverage" dxfId="206" priority="40"/>
  </conditionalFormatting>
  <conditionalFormatting sqref="F8 D10">
    <cfRule type="aboveAverage" dxfId="205" priority="39"/>
  </conditionalFormatting>
  <conditionalFormatting sqref="G8 D11">
    <cfRule type="aboveAverage" dxfId="204" priority="38"/>
  </conditionalFormatting>
  <conditionalFormatting sqref="F9 E10">
    <cfRule type="aboveAverage" dxfId="203" priority="37"/>
  </conditionalFormatting>
  <conditionalFormatting sqref="G9 E11">
    <cfRule type="aboveAverage" dxfId="202" priority="36"/>
  </conditionalFormatting>
  <conditionalFormatting sqref="F11 G10">
    <cfRule type="aboveAverage" dxfId="201" priority="35"/>
  </conditionalFormatting>
  <conditionalFormatting sqref="D14 C15">
    <cfRule type="aboveAverage" dxfId="200" priority="33"/>
  </conditionalFormatting>
  <conditionalFormatting sqref="E14 C16">
    <cfRule type="aboveAverage" dxfId="199" priority="32"/>
  </conditionalFormatting>
  <conditionalFormatting sqref="F14 C17">
    <cfRule type="aboveAverage" dxfId="198" priority="31"/>
  </conditionalFormatting>
  <conditionalFormatting sqref="E15 D16">
    <cfRule type="aboveAverage" dxfId="197" priority="30"/>
  </conditionalFormatting>
  <conditionalFormatting sqref="G14 C18">
    <cfRule type="aboveAverage" dxfId="196" priority="29"/>
  </conditionalFormatting>
  <conditionalFormatting sqref="F15 D17">
    <cfRule type="aboveAverage" dxfId="195" priority="28"/>
  </conditionalFormatting>
  <conditionalFormatting sqref="G15 D18">
    <cfRule type="aboveAverage" dxfId="194" priority="27"/>
  </conditionalFormatting>
  <conditionalFormatting sqref="F16 E17">
    <cfRule type="aboveAverage" dxfId="193" priority="26"/>
  </conditionalFormatting>
  <conditionalFormatting sqref="G16 E18">
    <cfRule type="aboveAverage" dxfId="192" priority="25"/>
  </conditionalFormatting>
  <conditionalFormatting sqref="F18 G17">
    <cfRule type="aboveAverage" dxfId="191" priority="24"/>
  </conditionalFormatting>
  <conditionalFormatting sqref="F119 F121">
    <cfRule type="aboveAverage" dxfId="190" priority="16"/>
  </conditionalFormatting>
  <conditionalFormatting sqref="F119 F121">
    <cfRule type="containsBlanks" dxfId="189" priority="15">
      <formula>LEN(TRIM(F119))=0</formula>
    </cfRule>
  </conditionalFormatting>
  <conditionalFormatting sqref="F128 F130">
    <cfRule type="aboveAverage" dxfId="188" priority="14"/>
  </conditionalFormatting>
  <conditionalFormatting sqref="F128 F130">
    <cfRule type="containsBlanks" dxfId="187" priority="13">
      <formula>LEN(TRIM(F128))=0</formula>
    </cfRule>
  </conditionalFormatting>
  <conditionalFormatting sqref="F137 F139">
    <cfRule type="aboveAverage" dxfId="186" priority="12"/>
  </conditionalFormatting>
  <conditionalFormatting sqref="F137 F139">
    <cfRule type="containsBlanks" dxfId="185" priority="11">
      <formula>LEN(TRIM(F137))=0</formula>
    </cfRule>
  </conditionalFormatting>
  <conditionalFormatting sqref="B1:G1048576">
    <cfRule type="containsText" dxfId="184" priority="3" operator="containsText" text="I-Viru">
      <formula>NOT(ISERROR(SEARCH("I-Viru",B1)))</formula>
    </cfRule>
  </conditionalFormatting>
  <conditionalFormatting sqref="C106 C108">
    <cfRule type="containsBlanks" dxfId="183" priority="4">
      <formula>LEN(TRIM(C106))=0</formula>
    </cfRule>
  </conditionalFormatting>
  <conditionalFormatting sqref="F103 F107">
    <cfRule type="containsBlanks" dxfId="182" priority="8">
      <formula>LEN(TRIM(F103))=0</formula>
    </cfRule>
    <cfRule type="aboveAverage" dxfId="181" priority="9"/>
  </conditionalFormatting>
  <conditionalFormatting sqref="C102 C104">
    <cfRule type="aboveAverage" dxfId="180" priority="7"/>
  </conditionalFormatting>
  <conditionalFormatting sqref="C102 C104">
    <cfRule type="containsBlanks" dxfId="179" priority="6">
      <formula>LEN(TRIM(C102))=0</formula>
    </cfRule>
  </conditionalFormatting>
  <conditionalFormatting sqref="C106 C108">
    <cfRule type="aboveAverage" dxfId="178" priority="5"/>
  </conditionalFormatting>
  <conditionalFormatting sqref="F110 F112">
    <cfRule type="containsBlanks" dxfId="177" priority="1">
      <formula>LEN(TRIM(F110))=0</formula>
    </cfRule>
  </conditionalFormatting>
  <conditionalFormatting sqref="F110 F112">
    <cfRule type="aboveAverage" dxfId="176" priority="2"/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1" manualBreakCount="1">
    <brk id="115" max="10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Y306"/>
  <sheetViews>
    <sheetView showGridLines="0" showRowColHeaders="0" zoomScaleNormal="100" workbookViewId="0">
      <pane ySplit="4" topLeftCell="A5" activePane="bottomLeft" state="frozen"/>
      <selection activeCell="K1" sqref="K1"/>
      <selection pane="bottomLeft" activeCell="J1" sqref="J1"/>
    </sheetView>
  </sheetViews>
  <sheetFormatPr defaultRowHeight="12.75" x14ac:dyDescent="0.2"/>
  <cols>
    <col min="1" max="1" width="3.28515625" style="17" customWidth="1"/>
    <col min="2" max="2" width="26.42578125" style="17" customWidth="1"/>
    <col min="3" max="9" width="6.28515625" style="17" customWidth="1"/>
    <col min="10" max="11" width="4.7109375" style="17" customWidth="1"/>
    <col min="12" max="12" width="4.7109375" style="17" hidden="1" customWidth="1"/>
    <col min="13" max="13" width="0" style="17" hidden="1" customWidth="1"/>
    <col min="14" max="16384" width="9.140625" style="17"/>
  </cols>
  <sheetData>
    <row r="1" spans="1:25" x14ac:dyDescent="0.2">
      <c r="A1" s="46" t="str">
        <f>Võistkondlik!B1</f>
        <v>ESVL INDIVIDUAAL-VÕISTKONDLIKUD MEISTRIVÕISTLUSED PETANGIS 2013</v>
      </c>
      <c r="B1" s="39"/>
      <c r="C1" s="39"/>
      <c r="E1" s="39"/>
      <c r="H1" s="18"/>
      <c r="I1" s="18"/>
      <c r="J1" s="18"/>
      <c r="K1" s="18"/>
      <c r="L1" s="171"/>
      <c r="M1" s="171"/>
    </row>
    <row r="2" spans="1:25" s="18" customFormat="1" x14ac:dyDescent="0.2">
      <c r="A2" s="39" t="str">
        <f>Võistkondlik!B2</f>
        <v>Toimumisaeg: L, 25.05.2013 kell 11:00</v>
      </c>
      <c r="B2" s="47"/>
      <c r="C2" s="47"/>
      <c r="E2" s="39"/>
    </row>
    <row r="3" spans="1:25" s="18" customFormat="1" x14ac:dyDescent="0.2">
      <c r="A3" s="39" t="str">
        <f>Võistkondlik!B3</f>
        <v>Toimumiskoht: Läänemaa, Haapsalu, Uuskalda</v>
      </c>
      <c r="B3" s="47"/>
      <c r="C3" s="47"/>
      <c r="E3" s="39"/>
    </row>
    <row r="4" spans="1:25" x14ac:dyDescent="0.2">
      <c r="A4" s="54" t="s">
        <v>44</v>
      </c>
      <c r="B4" s="39"/>
      <c r="C4" s="39"/>
      <c r="H4" s="18"/>
      <c r="I4" s="18"/>
      <c r="J4" s="18"/>
      <c r="K4" s="18"/>
      <c r="L4" s="18"/>
      <c r="M4" s="18"/>
    </row>
    <row r="5" spans="1:25" x14ac:dyDescent="0.2">
      <c r="H5" s="18"/>
      <c r="I5" s="18"/>
      <c r="J5" s="18"/>
      <c r="K5" s="18"/>
      <c r="L5" s="18"/>
      <c r="M5" s="18"/>
      <c r="P5" s="40"/>
      <c r="Q5" s="40"/>
      <c r="R5" s="40"/>
      <c r="S5" s="40"/>
      <c r="T5" s="40"/>
      <c r="U5" s="40"/>
      <c r="V5" s="40"/>
      <c r="W5" s="40"/>
      <c r="X5" s="40"/>
      <c r="Y5" s="40"/>
    </row>
    <row r="6" spans="1:25" x14ac:dyDescent="0.2">
      <c r="A6" s="9" t="s">
        <v>0</v>
      </c>
      <c r="B6" s="9"/>
      <c r="C6" s="41">
        <v>1</v>
      </c>
      <c r="D6" s="41">
        <v>2</v>
      </c>
      <c r="E6" s="41">
        <v>3</v>
      </c>
      <c r="F6" s="42"/>
      <c r="G6" s="41"/>
      <c r="H6" s="90" t="s">
        <v>1</v>
      </c>
      <c r="I6" s="11" t="s">
        <v>62</v>
      </c>
      <c r="J6" s="155" t="s">
        <v>22</v>
      </c>
      <c r="K6" s="156" t="s">
        <v>156</v>
      </c>
      <c r="L6" s="157" t="s">
        <v>22</v>
      </c>
      <c r="M6" s="51" t="b">
        <f>OR(AND(COUNTA(B7:B11)=3,COUNTA(C7:G11)=6),AND(COUNTA(B7:B11)=4,COUNTA(C7:G11)=12),AND(COUNTA(B7:B11)=5,COUNTA(C7:G11)=20))</f>
        <v>1</v>
      </c>
      <c r="P6" s="40"/>
      <c r="Q6" s="40"/>
      <c r="R6" s="40"/>
      <c r="S6" s="40"/>
      <c r="T6" s="40"/>
      <c r="U6" s="40"/>
      <c r="V6" s="40"/>
      <c r="W6" s="40"/>
      <c r="X6" s="40"/>
      <c r="Y6" s="40"/>
    </row>
    <row r="7" spans="1:25" x14ac:dyDescent="0.2">
      <c r="A7" s="9">
        <v>1</v>
      </c>
      <c r="B7" s="42" t="s">
        <v>102</v>
      </c>
      <c r="C7" s="158"/>
      <c r="D7" s="159">
        <v>9</v>
      </c>
      <c r="E7" s="159">
        <v>11</v>
      </c>
      <c r="F7" s="159"/>
      <c r="G7" s="159"/>
      <c r="H7" s="160" t="str">
        <f>(IF(D7-C8&gt;0,1)+IF(E7-C9&gt;0,1)+IF(F7-C10&gt;0,1)+IF(G7-C11&gt;0,1))&amp;"-"&amp;(IF(D7-C8&lt;0,1)+IF(E7-C9&lt;0,1)+IF(F7-C10&lt;0,1)+IF(G7-C11&lt;0,1))</f>
        <v>0-2</v>
      </c>
      <c r="I7" s="159" t="str">
        <f>IF(AND(B7&lt;&gt;"",M$6=TRUE),A$6&amp;RANK(M7,M$7:M$11,0),"")</f>
        <v>A3</v>
      </c>
      <c r="J7" s="161">
        <f>IF(AND(L7=1,L8=1,D7&gt;C8),1)+IF(AND(L7=1,L9=1,E7&gt;C9),1)+IF(AND(L7=1,L10=1,F7&gt;C10),1)+IF(AND(L7=1,L11=1,G7&gt;C11),1)+IF(AND(L7=2,L8=2,D7&gt;C8),1)+IF(AND(L7=2,L9=2,E7&gt;C9),1)+IF(AND(L7=2,L10=2,F7&gt;C10),1)+IF(AND(L7=2,L11=2,G7&gt;C11),1)+IF(AND(L7=3,L8=3,D7&gt;C8),1)+IF(AND(L7=3,L9=3,E7&gt;C9),1)+IF(AND(L7=3,L10=3,F7&gt;C10),1)+IF(AND(L7=3,L11=3,G7&gt;C11),1)</f>
        <v>0</v>
      </c>
      <c r="K7" s="162">
        <f>IF(AND(L7=1,L8=1),D7-C8)+IF(AND(L7=1,L9=1),E7-C9)+IF(AND(L7=1,L10=1),F7-C10)+IF(AND(L7=1,L11=1),G7-C11)+IF(AND(L7=2,L8=2),D7-C8)+IF(AND(L7=2,L9=2),E7-C9)+IF(AND(L7=2,L10=2),F7-C10)+IF(AND(L7=2,L11=2),G7-C11)+IF(AND(L7=3,L8=3),D7-C8)+IF(AND(L7=3,L9=3),E7-C9)+IF(AND(L7=3,L10=3),F7-C10)+IF(AND(L7=3,L11=3),G7-C11)</f>
        <v>0</v>
      </c>
      <c r="L7" s="163">
        <f>VALUE(LEFT(H7,1))</f>
        <v>0</v>
      </c>
      <c r="M7" s="164">
        <f>10000*L7+J7*100+K7</f>
        <v>0</v>
      </c>
      <c r="P7" s="40"/>
      <c r="Q7" s="40"/>
      <c r="R7" s="40"/>
      <c r="S7" s="40"/>
      <c r="T7" s="40"/>
      <c r="U7" s="40"/>
      <c r="V7" s="40"/>
      <c r="W7" s="40"/>
      <c r="X7" s="40"/>
      <c r="Y7" s="40"/>
    </row>
    <row r="8" spans="1:25" x14ac:dyDescent="0.2">
      <c r="A8" s="9">
        <v>2</v>
      </c>
      <c r="B8" s="112" t="s">
        <v>141</v>
      </c>
      <c r="C8" s="21">
        <v>13</v>
      </c>
      <c r="D8" s="37"/>
      <c r="E8" s="21">
        <v>5</v>
      </c>
      <c r="F8" s="21"/>
      <c r="G8" s="21"/>
      <c r="H8" s="165" t="str">
        <f>(IF(C8-D7&gt;0,1)+IF(E8-D9&gt;0,1)+IF(F8-D10&gt;0,1)+IF(G8-D11&gt;0,1))&amp;"-"&amp;(IF(C8-D7&lt;0,1)+IF(E8-D9&lt;0,1)+IF(F8-D10&lt;0,1)+IF(G8-D11&lt;0,1))</f>
        <v>1-1</v>
      </c>
      <c r="I8" s="21" t="str">
        <f>IF(AND(B8&lt;&gt;"",M$6=TRUE),A$6&amp;RANK(M8,M$7:M$11,0),"")</f>
        <v>A2</v>
      </c>
      <c r="J8" s="166">
        <f>IF(AND(L8=1,L7=1,C8&gt;D7),1)+IF(AND(L8=1,L9=1,E8&gt;D9),1)+IF(AND(L8=1,L10=1,F8&gt;D10),1)+IF(AND(L8=1,L11=1,G8&gt;D11),1)+IF(AND(L8=2,L7=2,C8&gt;D7),1)+IF(AND(L8=2,L9=2,E8&gt;D9),1)+IF(AND(L8=2,L10=2,F8&gt;D10),1)+IF(AND(L8=2,L11=2,G8&gt;D11),1)+IF(AND(L8=3,L7=3,C8&gt;D7),1)+IF(AND(L8=3,L9=3,E8&gt;D9),1)+IF(AND(L8=3,L10=3,F8&gt;D10),1)+IF(AND(L8=3,L11=3,G8&gt;D11),1)</f>
        <v>0</v>
      </c>
      <c r="K8" s="167">
        <f>IF(AND(L8=1,L7=1),C8-D7)+IF(AND(L8=1,L9=1),E8-D9)+IF(AND(L8=1,L10=1),F8-D10)+IF(AND(L8=1,L11=1),G8-D11)+IF(AND(L8=2,L7=2),C8-D7)+IF(AND(L8=2,L9=2),E8-D9)+IF(AND(L8=2,L10=2),F8-D10)+IF(AND(L8=2,L11=2),G8-D11)+IF(AND(L8=3,L7=3),C8-D7)+IF(AND(L8=3,L9=3),E8-D9)+IF(AND(L8=3,L10=3),F8-D10)+IF(AND(L8=3,L11=3),G8-D11)</f>
        <v>0</v>
      </c>
      <c r="L8" s="168">
        <f>VALUE(LEFT(H8,1))</f>
        <v>1</v>
      </c>
      <c r="M8" s="169">
        <f>10000*L8+J8*100+K8</f>
        <v>10000</v>
      </c>
      <c r="P8" s="40"/>
      <c r="Q8" s="40"/>
      <c r="R8" s="40"/>
      <c r="S8" s="40"/>
      <c r="T8" s="40"/>
      <c r="U8" s="40"/>
      <c r="V8" s="40"/>
      <c r="W8" s="40"/>
      <c r="X8" s="40"/>
      <c r="Y8" s="40"/>
    </row>
    <row r="9" spans="1:25" x14ac:dyDescent="0.2">
      <c r="A9" s="9">
        <v>3</v>
      </c>
      <c r="B9" s="93" t="s">
        <v>103</v>
      </c>
      <c r="C9" s="21">
        <v>13</v>
      </c>
      <c r="D9" s="170">
        <v>13</v>
      </c>
      <c r="E9" s="37"/>
      <c r="F9" s="21"/>
      <c r="G9" s="21"/>
      <c r="H9" s="165" t="str">
        <f>(IF(C9-E7&gt;0,1)+IF(D9-E8&gt;0,1)+IF(F9-E10&gt;0,1)+IF(G9-E11&gt;0,1))&amp;"-"&amp;(IF(C9-E7&lt;0,1)+IF(D9-E8&lt;0,1)+IF(F9-E10&lt;0,1)+IF(G9-E11&lt;0,1))</f>
        <v>2-0</v>
      </c>
      <c r="I9" s="21" t="str">
        <f>IF(AND(B9&lt;&gt;"",M$6=TRUE),A$6&amp;RANK(M9,M$7:M$11,0),"")</f>
        <v>A1</v>
      </c>
      <c r="J9" s="166">
        <f>IF(AND(L9=1,L7=1,C9&gt;E7),1)+IF(AND(L9=1,L8=1,D9&gt;E8),1)+IF(AND(L9=1,L10=1,F9&gt;E10),1)+IF(AND(L9=1,L11=1,G9&gt;E11),1)+IF(AND(L9=2,L7=2,C9&gt;E7),1)+IF(AND(L9=2,L8=2,D9&gt;E8),1)+IF(AND(L9=2,L10=2,F9&gt;E10),1)+IF(AND(L9=2,L11=2,G9&gt;E11),1)+IF(AND(L9=3,L7=3,C9&gt;E7),1)+IF(AND(L9=3,L8=3,D9&gt;E8),1)+IF(AND(L9=3,L10=3,F9&gt;E10),1)+IF(AND(L9=3,L11=3,G9&gt;E11),1)</f>
        <v>0</v>
      </c>
      <c r="K9" s="167">
        <f>IF(AND(L9=1,L7=1),C9-E7)+IF(AND(L9=1,L8=1),D9-E8)+IF(AND(L9=1,L10=1),F9-E10)+IF(AND(L9=1,L11=1),G9-E11)+IF(AND(L9=2,L7=2),C9-E7)+IF(AND(L9=2,L8=2),D9-E8)+IF(AND(L9=2,L10=2),F9-E10)+IF(AND(L9=2,L11=2),G9-E11)+IF(AND(L9=3,L7=3),C9-E7)+IF(AND(L9=3,L8=3),D9-E8)+IF(AND(L9=3,L10=3),F9-E10)+IF(AND(L9=3,L11=3),G9-E11)</f>
        <v>0</v>
      </c>
      <c r="L9" s="168">
        <f>VALUE(LEFT(H9,1))</f>
        <v>2</v>
      </c>
      <c r="M9" s="169">
        <f>10000*L9+J9*100+K9</f>
        <v>20000</v>
      </c>
      <c r="P9" s="40"/>
      <c r="Q9" s="40"/>
      <c r="R9" s="40"/>
      <c r="S9" s="40"/>
      <c r="T9" s="40"/>
      <c r="U9" s="40"/>
      <c r="V9" s="40"/>
      <c r="W9" s="40"/>
      <c r="X9" s="40"/>
      <c r="Y9" s="40"/>
    </row>
    <row r="10" spans="1:25" hidden="1" x14ac:dyDescent="0.2">
      <c r="A10" s="9">
        <v>4</v>
      </c>
      <c r="B10" s="42"/>
      <c r="C10" s="21"/>
      <c r="D10" s="170"/>
      <c r="E10" s="21"/>
      <c r="F10" s="37"/>
      <c r="G10" s="38"/>
      <c r="H10" s="165" t="str">
        <f>(IF(C10-F7&gt;0,1)+IF(D10-F8&gt;0,1)+IF(E10-F9&gt;0,1)+IF(G10-F11&gt;0,1))&amp;"-"&amp;(IF(C10-F7&lt;0,1)+IF(D10-F8&lt;0,1)+IF(E10-F9&lt;0,1)+IF(G10-F11&lt;0,1))</f>
        <v>0-0</v>
      </c>
      <c r="I10" s="21" t="str">
        <f>IF(AND(B10&lt;&gt;"",M$6=TRUE),A$6&amp;RANK(M10,M$7:M$11,0),"")</f>
        <v/>
      </c>
      <c r="J10" s="166">
        <f>IF(AND(L10=1,L7=1,C10&gt;F7),1)+IF(AND(L10=1,L8=1,D10&gt;F8),1)+IF(AND(L10=1,L9=1,E10&gt;F9),1)+IF(AND(L10=1,L11=1,G10&gt;F11),1)+IF(AND(L10=2,L7=2,C10&gt;F7),1)+IF(AND(L10=2,L8=2,D10&gt;F8),1)+IF(AND(L10=2,L9=2,E10&gt;F9),1)+IF(AND(L10=2,L11=2,G10&gt;F11),1)+IF(AND(L10=3,L7=3,C10&gt;F7),1)+IF(AND(L10=3,L8=3,D10&gt;F8),1)+IF(AND(L10=3,L9=3,E10&gt;F9),1)+IF(AND(L10=3,L11=3,G10&gt;F11),1)</f>
        <v>0</v>
      </c>
      <c r="K10" s="167">
        <f>IF(AND(L10=1,L7=1),C10-F7)+IF(AND(L10=1,L8=1),D10-F8)+IF(AND(L10=1,L9=1),E10-F9)+IF(AND(L10=1,L11=1),G10-F11)+IF(AND(L10=2,L7=2),C10-F7)+IF(AND(L10=2,L8=2),D10-F8)+IF(AND(L10=2,L9=2),E10-F9)+IF(AND(L10=2,L11=2),G10-F11)+IF(AND(L10=3,L7=3),C10-F7)+IF(AND(L10=3,L8=3),D10-F8)+IF(AND(L10=3,L9=3),E10-F9)+IF(AND(L10=3,L11=3),G10-F11)</f>
        <v>0</v>
      </c>
      <c r="L10" s="168">
        <f>VALUE(LEFT(H10,1))</f>
        <v>0</v>
      </c>
      <c r="M10" s="169">
        <f>10000*L10+J10*100+K10</f>
        <v>0</v>
      </c>
      <c r="P10" s="40"/>
      <c r="Q10" s="40"/>
      <c r="R10" s="40"/>
      <c r="S10" s="40"/>
      <c r="T10" s="40"/>
      <c r="U10" s="40"/>
      <c r="V10" s="40"/>
      <c r="W10" s="40"/>
      <c r="X10" s="40"/>
      <c r="Y10" s="40"/>
    </row>
    <row r="11" spans="1:25" hidden="1" x14ac:dyDescent="0.2">
      <c r="A11" s="9">
        <v>5</v>
      </c>
      <c r="B11" s="42"/>
      <c r="C11" s="21"/>
      <c r="D11" s="21"/>
      <c r="E11" s="21"/>
      <c r="F11" s="21"/>
      <c r="G11" s="37"/>
      <c r="H11" s="165" t="str">
        <f>(IF(C11-G7&gt;0,1)+IF(D11-G8&gt;0,1)+IF(E11-G9&gt;0,1)+IF(F11-G10&gt;0,1))&amp;"-"&amp;(IF(C11-G7&lt;0,1)+IF(D11-G8&lt;0,1)+IF(E11-G9&lt;0,1)+IF(F11-G10&lt;0,1))</f>
        <v>0-0</v>
      </c>
      <c r="I11" s="21" t="str">
        <f>IF(AND(B11&lt;&gt;"",M$6=TRUE),A$6&amp;RANK(M11,M$7:M$11,0),"")</f>
        <v/>
      </c>
      <c r="J11" s="166">
        <f>IF(AND(L11=1,L7=1,C11&gt;G7),1)+IF(AND(L11=1,L8=1,D11&gt;G8),1)+IF(AND(L11=1,L9=1,E11&gt;G9),1)+IF(AND(L11=1,L10=1,F11&gt;G10),1)+IF(AND(L11=2,L7=2,C11&gt;G7),1)+IF(AND(L11=2,L8=2,D11&gt;G8),1)+IF(AND(L11=2,L9=2,E11&gt;G9),1)+IF(AND(L11=2,L10=2,F11&gt;G10),1)+IF(AND(L11=3,L7=3,C11&gt;G7),1)+IF(AND(L11=3,L8=3,D11&gt;G8),1)+IF(AND(L11=3,L9=3,E11&gt;G9),1)+IF(AND(L11=3,L10=3,F11&gt;G10),1)</f>
        <v>0</v>
      </c>
      <c r="K11" s="167">
        <f>IF(AND(L11=1,L7=1),C11-G7)+IF(AND(L11=1,L8=1),D11-G8)+IF(AND(L11=1,L9=1),E11-G9)+IF(AND(L11=1,L10=1),F11-G10)+IF(AND(L11=2,L7=2),C11-G7)+IF(AND(L11=2,L8=2),D11-G8)+IF(AND(L11=2,L9=2),E11-G9)+IF(AND(L11=2,L10=2),F11-G10)+IF(AND(L11=3,L7=3),C11-G7)+IF(AND(L11=3,L8=3),D11-G8)+IF(AND(L11=3,L9=3),E11-G9)+IF(AND(L11=3,L10=3),F11-G10)</f>
        <v>0</v>
      </c>
      <c r="L11" s="168">
        <f>VALUE(LEFT(H11,1))</f>
        <v>0</v>
      </c>
      <c r="M11" s="169">
        <f>10000*L11+J11*100+K11</f>
        <v>0</v>
      </c>
      <c r="P11" s="40"/>
      <c r="Q11" s="40"/>
      <c r="R11" s="40"/>
      <c r="S11" s="40"/>
      <c r="T11" s="40"/>
      <c r="U11" s="40"/>
      <c r="V11" s="40"/>
      <c r="W11" s="40"/>
      <c r="X11" s="40"/>
      <c r="Y11" s="40"/>
    </row>
    <row r="12" spans="1:25" x14ac:dyDescent="0.2">
      <c r="P12" s="40"/>
      <c r="Q12" s="40"/>
      <c r="R12" s="40"/>
      <c r="S12" s="40"/>
      <c r="T12" s="40"/>
      <c r="U12" s="40"/>
      <c r="V12" s="40"/>
      <c r="W12" s="40"/>
      <c r="X12" s="40"/>
      <c r="Y12" s="40"/>
    </row>
    <row r="13" spans="1:25" x14ac:dyDescent="0.2">
      <c r="A13" s="9" t="s">
        <v>19</v>
      </c>
      <c r="B13" s="42"/>
      <c r="C13" s="41">
        <v>1</v>
      </c>
      <c r="D13" s="41">
        <v>2</v>
      </c>
      <c r="E13" s="41">
        <v>3</v>
      </c>
      <c r="F13" s="41">
        <v>4</v>
      </c>
      <c r="G13" s="41"/>
      <c r="H13" s="11" t="s">
        <v>1</v>
      </c>
      <c r="I13" s="11" t="s">
        <v>62</v>
      </c>
      <c r="J13" s="155" t="s">
        <v>22</v>
      </c>
      <c r="K13" s="156" t="s">
        <v>156</v>
      </c>
      <c r="L13" s="172" t="s">
        <v>22</v>
      </c>
      <c r="M13" s="173" t="b">
        <f>OR(AND(COUNTA(B14:B18)=3,COUNTA(C14:G18)=6),AND(COUNTA(B14:B18)=4,COUNTA(C14:G18)=12),AND(COUNTA(B14:B18)=5,COUNTA(C14:G18)=20))</f>
        <v>1</v>
      </c>
      <c r="N13" s="18"/>
      <c r="P13" s="40"/>
      <c r="Q13" s="40"/>
      <c r="R13" s="40"/>
      <c r="S13" s="40"/>
      <c r="T13" s="40"/>
      <c r="U13" s="40"/>
      <c r="V13" s="40"/>
      <c r="W13" s="40"/>
      <c r="X13" s="40"/>
      <c r="Y13" s="40"/>
    </row>
    <row r="14" spans="1:25" x14ac:dyDescent="0.2">
      <c r="A14" s="9">
        <v>1</v>
      </c>
      <c r="B14" s="42" t="s">
        <v>104</v>
      </c>
      <c r="C14" s="158"/>
      <c r="D14" s="186">
        <v>7</v>
      </c>
      <c r="E14" s="159">
        <v>10</v>
      </c>
      <c r="F14" s="186">
        <v>13</v>
      </c>
      <c r="G14" s="159"/>
      <c r="H14" s="165" t="str">
        <f>(IF(D14-C15&gt;0,1)+IF(E14-C16&gt;0,1)+IF(F14-C17&gt;0,1)+IF(G14-C18&gt;0,1))&amp;"-"&amp;(IF(D14-C15&lt;0,1)+IF(E14-C16&lt;0,1)+IF(F14-C17&lt;0,1)+IF(G14-C18&lt;0,1))</f>
        <v>1-2</v>
      </c>
      <c r="I14" s="21" t="str">
        <f>IF(AND(B14&lt;&gt;"",M$6=TRUE),A$13&amp;RANK(M14,M$14:M$18,0),"")</f>
        <v>B4</v>
      </c>
      <c r="J14" s="161">
        <f>IF(AND(L14=1,L15=1,D14&gt;C15),1)+IF(AND(L14=1,L16=1,E14&gt;C16),1)+IF(AND(L14=1,L17=1,F14&gt;C17),1)+IF(AND(L14=1,L18=1,G14&gt;C18),1)+IF(AND(L14=2,L15=2,D14&gt;C15),1)+IF(AND(L14=2,L16=2,E14&gt;C16),1)+IF(AND(L14=2,L17=2,F14&gt;C17),1)+IF(AND(L14=2,L18=2,G14&gt;C18),1)+IF(AND(L14=3,L15=3,D14&gt;C15),1)+IF(AND(L14=3,L16=3,E14&gt;C16),1)+IF(AND(L14=3,L17=3,F14&gt;C17),1)+IF(AND(L14=3,L18=3,G14&gt;C18),1)</f>
        <v>1</v>
      </c>
      <c r="K14" s="162">
        <f>IF(AND(L14=1,L15=1),D14-C15)+IF(AND(L14=1,L16=1),E14-C16)+IF(AND(L14=1,L17=1),F14-C17)+IF(AND(L14=1,L18=1),G14-C18)+IF(AND(L14=2,L15=2),D14-C15)+IF(AND(L14=2,L16=2),E14-C16)+IF(AND(L14=2,L17=2),F14-C17)+IF(AND(L14=2,L18=2),G14-C18)+IF(AND(L14=3,L15=3),D14-C15)+IF(AND(L14=3,L16=3),E14-C16)+IF(AND(L14=3,L17=3),F14-C17)+IF(AND(L14=3,L18=3),G14-C18)</f>
        <v>-5</v>
      </c>
      <c r="L14" s="168">
        <f>VALUE(LEFT(H14,1))</f>
        <v>1</v>
      </c>
      <c r="M14" s="169">
        <f>10000*L14+J14*100+K14</f>
        <v>10095</v>
      </c>
      <c r="N14" s="18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25" x14ac:dyDescent="0.2">
      <c r="A15" s="9">
        <v>2</v>
      </c>
      <c r="B15" s="92" t="s">
        <v>105</v>
      </c>
      <c r="C15" s="124">
        <v>13</v>
      </c>
      <c r="D15" s="37"/>
      <c r="E15" s="21">
        <v>5</v>
      </c>
      <c r="F15" s="124">
        <v>10</v>
      </c>
      <c r="G15" s="21"/>
      <c r="H15" s="165" t="str">
        <f>(IF(C15-D14&gt;0,1)+IF(E15-D16&gt;0,1)+IF(F15-D17&gt;0,1)+IF(G15-D18&gt;0,1))&amp;"-"&amp;(IF(C15-D14&lt;0,1)+IF(E15-D16&lt;0,1)+IF(F15-D17&lt;0,1)+IF(G15-D18&lt;0,1))</f>
        <v>1-2</v>
      </c>
      <c r="I15" s="21" t="str">
        <f>IF(AND(B15&lt;&gt;"",M$6=TRUE),A$13&amp;RANK(M15,M$14:M$18,0),"")</f>
        <v>B2</v>
      </c>
      <c r="J15" s="166">
        <f>IF(AND(L15=1,L14=1,C15&gt;D14),1)+IF(AND(L15=1,L16=1,E15&gt;D16),1)+IF(AND(L15=1,L17=1,F15&gt;D17),1)+IF(AND(L15=1,L18=1,G15&gt;D18),1)+IF(AND(L15=2,L14=2,C15&gt;D14),1)+IF(AND(L15=2,L16=2,E15&gt;D16),1)+IF(AND(L15=2,L17=2,F15&gt;D17),1)+IF(AND(L15=2,L18=2,G15&gt;D18),1)+IF(AND(L15=3,L14=3,C15&gt;D14),1)+IF(AND(L15=3,L16=3,E15&gt;D16),1)+IF(AND(L15=3,L17=3,F15&gt;D17),1)+IF(AND(L15=3,L18=3,G15&gt;D18),1)</f>
        <v>1</v>
      </c>
      <c r="K15" s="167">
        <f>IF(AND(L15=1,L14=1),C15-D14)+IF(AND(L15=1,L16=1),E15-D16)+IF(AND(L15=1,L17=1),F15-D17)+IF(AND(L15=1,L18=1),G15-D18)+IF(AND(L15=2,L14=2),C15-D14)+IF(AND(L15=2,L16=2),E15-D16)+IF(AND(L15=2,L17=2),F15-D17)+IF(AND(L15=2,L18=2),G15-D18)+IF(AND(L15=3,L14=3),C15-D14)+IF(AND(L15=3,L16=3),E15-D16)+IF(AND(L15=3,L17=3),F15-D17)+IF(AND(L15=3,L18=3),G15-D18)</f>
        <v>3</v>
      </c>
      <c r="L15" s="168">
        <f>VALUE(LEFT(H15,1))</f>
        <v>1</v>
      </c>
      <c r="M15" s="169">
        <f>10000*L15+J15*100+K15</f>
        <v>10103</v>
      </c>
      <c r="N15" s="18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25" x14ac:dyDescent="0.2">
      <c r="A16" s="9">
        <v>3</v>
      </c>
      <c r="B16" s="42" t="s">
        <v>106</v>
      </c>
      <c r="C16" s="21">
        <v>13</v>
      </c>
      <c r="D16" s="170">
        <v>13</v>
      </c>
      <c r="E16" s="37"/>
      <c r="F16" s="21">
        <v>13</v>
      </c>
      <c r="G16" s="21"/>
      <c r="H16" s="165" t="str">
        <f>(IF(C16-E14&gt;0,1)+IF(D16-E15&gt;0,1)+IF(F16-E17&gt;0,1)+IF(G16-E18&gt;0,1))&amp;"-"&amp;(IF(C16-E14&lt;0,1)+IF(D16-E15&lt;0,1)+IF(F16-E17&lt;0,1)+IF(G16-E18&lt;0,1))</f>
        <v>3-0</v>
      </c>
      <c r="I16" s="21" t="str">
        <f>IF(AND(B16&lt;&gt;"",M$6=TRUE),A$13&amp;RANK(M16,M$14:M$18,0),"")</f>
        <v>B1</v>
      </c>
      <c r="J16" s="166">
        <f>IF(AND(L16=1,L14=1,C16&gt;E14),1)+IF(AND(L16=1,L15=1,D16&gt;E15),1)+IF(AND(L16=1,L17=1,F16&gt;E17),1)+IF(AND(L16=1,L18=1,G16&gt;E18),1)+IF(AND(L16=2,L14=2,C16&gt;E14),1)+IF(AND(L16=2,L15=2,D16&gt;E15),1)+IF(AND(L16=2,L17=2,F16&gt;E17),1)+IF(AND(L16=2,L18=2,G16&gt;E18),1)+IF(AND(L16=3,L14=3,C16&gt;E14),1)+IF(AND(L16=3,L15=3,D16&gt;E15),1)+IF(AND(L16=3,L17=3,F16&gt;E17),1)+IF(AND(L16=3,L18=3,G16&gt;E18),1)</f>
        <v>0</v>
      </c>
      <c r="K16" s="167">
        <f>IF(AND(L16=1,L14=1),C16-E14)+IF(AND(L16=1,L15=1),D16-E15)+IF(AND(L16=1,L17=1),F16-E17)+IF(AND(L16=1,L18=1),G16-E18)+IF(AND(L16=2,L14=2),C16-E14)+IF(AND(L16=2,L15=2),D16-E15)+IF(AND(L16=2,L17=2),F16-E17)+IF(AND(L16=2,L18=2),G16-E18)+IF(AND(L16=3,L14=3),C16-E14)+IF(AND(L16=3,L15=3),D16-E15)+IF(AND(L16=3,L17=3),F16-E17)+IF(AND(L16=3,L18=3),G16-E18)</f>
        <v>0</v>
      </c>
      <c r="L16" s="168">
        <f>VALUE(LEFT(H16,1))</f>
        <v>3</v>
      </c>
      <c r="M16" s="169">
        <f>10000*L16+J16*100+K16</f>
        <v>30000</v>
      </c>
      <c r="N16" s="18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:25" x14ac:dyDescent="0.2">
      <c r="A17" s="9">
        <v>4</v>
      </c>
      <c r="B17" s="42" t="s">
        <v>107</v>
      </c>
      <c r="C17" s="124">
        <v>12</v>
      </c>
      <c r="D17" s="187">
        <v>13</v>
      </c>
      <c r="E17" s="21">
        <v>12</v>
      </c>
      <c r="F17" s="37"/>
      <c r="G17" s="38"/>
      <c r="H17" s="165" t="str">
        <f>(IF(C17-F14&gt;0,1)+IF(D17-F15&gt;0,1)+IF(E17-F16&gt;0,1)+IF(G17-F18&gt;0,1))&amp;"-"&amp;(IF(C17-F14&lt;0,1)+IF(D17-F15&lt;0,1)+IF(E17-F16&lt;0,1)+IF(G17-F18&lt;0,1))</f>
        <v>1-2</v>
      </c>
      <c r="I17" s="21" t="str">
        <f>IF(AND(B17&lt;&gt;"",M$6=TRUE),A$13&amp;RANK(M17,M$14:M$18,0),"")</f>
        <v>B3</v>
      </c>
      <c r="J17" s="166">
        <f>IF(AND(L17=1,L14=1,C17&gt;F14),1)+IF(AND(L17=1,L15=1,D17&gt;F15),1)+IF(AND(L17=1,L16=1,E17&gt;F16),1)+IF(AND(L17=1,L18=1,G17&gt;F18),1)+IF(AND(L17=2,L14=2,C17&gt;F14),1)+IF(AND(L17=2,L15=2,D17&gt;F15),1)+IF(AND(L17=2,L16=2,E17&gt;F16),1)+IF(AND(L17=2,L18=2,G17&gt;F18),1)+IF(AND(L17=3,L14=3,C17&gt;F14),1)+IF(AND(L17=3,L15=3,D17&gt;F15),1)+IF(AND(L17=3,L16=3,E17&gt;F16),1)+IF(AND(L17=3,L18=3,G17&gt;F18),1)</f>
        <v>1</v>
      </c>
      <c r="K17" s="167">
        <f>IF(AND(L17=1,L14=1),C17-F14)+IF(AND(L17=1,L15=1),D17-F15)+IF(AND(L17=1,L16=1),E17-F16)+IF(AND(L17=1,L18=1),G17-F18)+IF(AND(L17=2,L14=2),C17-F14)+IF(AND(L17=2,L15=2),D17-F15)+IF(AND(L17=2,L16=2),E17-F16)+IF(AND(L17=2,L18=2),G17-F18)+IF(AND(L17=3,L14=3),C17-F14)+IF(AND(L17=3,L15=3),D17-F15)+IF(AND(L17=3,L16=3),E17-F16)+IF(AND(L17=3,L18=3),G17-F18)</f>
        <v>2</v>
      </c>
      <c r="L17" s="168">
        <f>VALUE(LEFT(H17,1))</f>
        <v>1</v>
      </c>
      <c r="M17" s="169">
        <f>10000*L17+J17*100+K17</f>
        <v>10102</v>
      </c>
      <c r="N17" s="18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:25" hidden="1" x14ac:dyDescent="0.2">
      <c r="A18" s="9">
        <v>5</v>
      </c>
      <c r="B18" s="42"/>
      <c r="C18" s="21"/>
      <c r="D18" s="21"/>
      <c r="E18" s="21"/>
      <c r="F18" s="21"/>
      <c r="G18" s="37"/>
      <c r="H18" s="165" t="str">
        <f>(IF(C18-G14&gt;0,1)+IF(D18-G15&gt;0,1)+IF(E18-G16&gt;0,1)+IF(F18-G17&gt;0,1))&amp;"-"&amp;(IF(C18-G14&lt;0,1)+IF(D18-G15&lt;0,1)+IF(E18-G16&lt;0,1)+IF(F18-G17&lt;0,1))</f>
        <v>0-0</v>
      </c>
      <c r="I18" s="21" t="str">
        <f>IF(AND(B18&lt;&gt;"",M$6=TRUE),A$13&amp;RANK(M18,M$14:M$18,0),"")</f>
        <v/>
      </c>
      <c r="J18" s="166">
        <f>IF(AND(L18=1,L14=1,C18&gt;G14),1)+IF(AND(L18=1,L15=1,D18&gt;G15),1)+IF(AND(L18=1,L16=1,E18&gt;G16),1)+IF(AND(L18=1,L17=1,F18&gt;G17),1)+IF(AND(L18=2,L14=2,C18&gt;G14),1)+IF(AND(L18=2,L15=2,D18&gt;G15),1)+IF(AND(L18=2,L16=2,E18&gt;G16),1)+IF(AND(L18=2,L17=2,F18&gt;G17),1)+IF(AND(L18=3,L14=3,C18&gt;G14),1)+IF(AND(L18=3,L15=3,D18&gt;G15),1)+IF(AND(L18=3,L16=3,E18&gt;G16),1)+IF(AND(L18=3,L17=3,F18&gt;G17),1)</f>
        <v>0</v>
      </c>
      <c r="K18" s="167">
        <f>IF(AND(L18=1,L14=1),C18-G14)+IF(AND(L18=1,L15=1),D18-G15)+IF(AND(L18=1,L16=1),E18-G16)+IF(AND(L18=1,L17=1),F18-G17)+IF(AND(L18=2,L14=2),C18-G14)+IF(AND(L18=2,L15=2),D18-G15)+IF(AND(L18=2,L16=2),E18-G16)+IF(AND(L18=2,L17=2),F18-G17)+IF(AND(L18=3,L14=3),C18-G14)+IF(AND(L18=3,L15=3),D18-G15)+IF(AND(L18=3,L16=3),E18-G16)+IF(AND(L18=3,L17=3),F18-G17)</f>
        <v>0</v>
      </c>
      <c r="L18" s="168">
        <f>VALUE(LEFT(H18,1))</f>
        <v>0</v>
      </c>
      <c r="M18" s="169">
        <f>10000*L18+J18*100+K18</f>
        <v>0</v>
      </c>
      <c r="N18" s="18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:25" x14ac:dyDescent="0.2">
      <c r="A19" s="40"/>
      <c r="E19" s="40"/>
      <c r="F19" s="40"/>
      <c r="G19" s="40"/>
      <c r="H19" s="40"/>
      <c r="I19" s="67"/>
      <c r="J19" s="67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:25" x14ac:dyDescent="0.2">
      <c r="A20" s="67"/>
      <c r="B20" s="99" t="s">
        <v>3</v>
      </c>
      <c r="C20" s="98" t="s">
        <v>17</v>
      </c>
      <c r="D20" s="98" t="s">
        <v>16</v>
      </c>
      <c r="F20" s="67"/>
      <c r="G20" s="67"/>
      <c r="H20" s="67"/>
      <c r="I20" s="67"/>
      <c r="J20" s="67"/>
    </row>
    <row r="21" spans="1:25" x14ac:dyDescent="0.2">
      <c r="B21" s="99" t="s">
        <v>6</v>
      </c>
      <c r="C21" s="98" t="s">
        <v>7</v>
      </c>
      <c r="D21" s="98" t="s">
        <v>5</v>
      </c>
    </row>
    <row r="22" spans="1:25" x14ac:dyDescent="0.2">
      <c r="B22" s="99" t="s">
        <v>9</v>
      </c>
      <c r="C22" s="98" t="s">
        <v>18</v>
      </c>
      <c r="D22" s="98" t="s">
        <v>11</v>
      </c>
    </row>
    <row r="23" spans="1:25" hidden="1" x14ac:dyDescent="0.2"/>
    <row r="24" spans="1:25" hidden="1" x14ac:dyDescent="0.2">
      <c r="H24" s="67"/>
      <c r="I24" s="67"/>
      <c r="J24" s="67"/>
    </row>
    <row r="25" spans="1:25" hidden="1" x14ac:dyDescent="0.2">
      <c r="H25" s="67"/>
      <c r="I25" s="67"/>
      <c r="J25" s="67"/>
    </row>
    <row r="26" spans="1:25" hidden="1" x14ac:dyDescent="0.2"/>
    <row r="27" spans="1:25" hidden="1" x14ac:dyDescent="0.2"/>
    <row r="28" spans="1:25" hidden="1" x14ac:dyDescent="0.2"/>
    <row r="29" spans="1:25" hidden="1" x14ac:dyDescent="0.2"/>
    <row r="30" spans="1:25" hidden="1" x14ac:dyDescent="0.2"/>
    <row r="31" spans="1:25" hidden="1" x14ac:dyDescent="0.2"/>
    <row r="32" spans="1:25" hidden="1" x14ac:dyDescent="0.2"/>
    <row r="33" spans="8:10" hidden="1" x14ac:dyDescent="0.2"/>
    <row r="34" spans="8:10" hidden="1" x14ac:dyDescent="0.2"/>
    <row r="35" spans="8:10" hidden="1" x14ac:dyDescent="0.2"/>
    <row r="36" spans="8:10" hidden="1" x14ac:dyDescent="0.2"/>
    <row r="37" spans="8:10" hidden="1" x14ac:dyDescent="0.2"/>
    <row r="38" spans="8:10" hidden="1" x14ac:dyDescent="0.2"/>
    <row r="39" spans="8:10" hidden="1" x14ac:dyDescent="0.2"/>
    <row r="40" spans="8:10" hidden="1" x14ac:dyDescent="0.2">
      <c r="H40" s="40"/>
      <c r="I40" s="40"/>
      <c r="J40" s="40"/>
    </row>
    <row r="41" spans="8:10" hidden="1" x14ac:dyDescent="0.2">
      <c r="H41" s="40"/>
      <c r="I41" s="110"/>
      <c r="J41" s="40"/>
    </row>
    <row r="42" spans="8:10" hidden="1" x14ac:dyDescent="0.2">
      <c r="H42" s="40"/>
      <c r="J42" s="40"/>
    </row>
    <row r="43" spans="8:10" hidden="1" x14ac:dyDescent="0.2">
      <c r="H43" s="40"/>
      <c r="I43" s="102"/>
      <c r="J43" s="95"/>
    </row>
    <row r="44" spans="8:10" hidden="1" x14ac:dyDescent="0.2">
      <c r="H44" s="40"/>
      <c r="I44" s="40"/>
      <c r="J44" s="95"/>
    </row>
    <row r="45" spans="8:10" hidden="1" x14ac:dyDescent="0.2">
      <c r="H45" s="40"/>
      <c r="I45" s="40"/>
      <c r="J45" s="95"/>
    </row>
    <row r="46" spans="8:10" hidden="1" x14ac:dyDescent="0.2">
      <c r="H46" s="40"/>
      <c r="I46" s="40"/>
      <c r="J46" s="95"/>
    </row>
    <row r="47" spans="8:10" hidden="1" x14ac:dyDescent="0.2">
      <c r="H47" s="40"/>
      <c r="I47" s="105"/>
      <c r="J47" s="95"/>
    </row>
    <row r="48" spans="8:10" hidden="1" x14ac:dyDescent="0.2">
      <c r="H48" s="40"/>
      <c r="J48" s="95"/>
    </row>
    <row r="49" spans="8:10" hidden="1" x14ac:dyDescent="0.2">
      <c r="H49" s="40"/>
      <c r="I49" s="40"/>
      <c r="J49" s="40"/>
    </row>
    <row r="50" spans="8:10" hidden="1" x14ac:dyDescent="0.2">
      <c r="H50" s="40"/>
      <c r="I50" s="40"/>
      <c r="J50" s="40"/>
    </row>
    <row r="51" spans="8:10" hidden="1" x14ac:dyDescent="0.2">
      <c r="H51" s="40"/>
      <c r="I51" s="40"/>
      <c r="J51" s="40"/>
    </row>
    <row r="52" spans="8:10" hidden="1" x14ac:dyDescent="0.2"/>
    <row r="53" spans="8:10" hidden="1" x14ac:dyDescent="0.2"/>
    <row r="54" spans="8:10" hidden="1" x14ac:dyDescent="0.2"/>
    <row r="55" spans="8:10" hidden="1" x14ac:dyDescent="0.2"/>
    <row r="56" spans="8:10" hidden="1" x14ac:dyDescent="0.2"/>
    <row r="57" spans="8:10" hidden="1" x14ac:dyDescent="0.2"/>
    <row r="58" spans="8:10" hidden="1" x14ac:dyDescent="0.2"/>
    <row r="59" spans="8:10" hidden="1" x14ac:dyDescent="0.2"/>
    <row r="60" spans="8:10" hidden="1" x14ac:dyDescent="0.2"/>
    <row r="61" spans="8:10" hidden="1" x14ac:dyDescent="0.2"/>
    <row r="62" spans="8:10" hidden="1" x14ac:dyDescent="0.2"/>
    <row r="63" spans="8:10" hidden="1" x14ac:dyDescent="0.2"/>
    <row r="64" spans="8:10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8" hidden="1" x14ac:dyDescent="0.2"/>
    <row r="98" spans="1:8" hidden="1" x14ac:dyDescent="0.2"/>
    <row r="100" spans="1:8" x14ac:dyDescent="0.2">
      <c r="A100" s="100" t="s">
        <v>74</v>
      </c>
      <c r="B100" s="101"/>
      <c r="C100" s="101"/>
      <c r="D100" s="101"/>
      <c r="E100" s="101"/>
      <c r="F100" s="101"/>
      <c r="G100" s="101"/>
    </row>
    <row r="101" spans="1:8" x14ac:dyDescent="0.2">
      <c r="A101" s="40"/>
      <c r="B101" s="101"/>
      <c r="C101" s="101"/>
      <c r="D101" s="101"/>
      <c r="E101" s="102"/>
      <c r="F101" s="101"/>
      <c r="G101" s="102"/>
    </row>
    <row r="102" spans="1:8" x14ac:dyDescent="0.2">
      <c r="A102" s="10" t="s">
        <v>23</v>
      </c>
      <c r="B102" s="174" t="str">
        <f>IFERROR(INDEX(B$1:B$100,MATCH(A102,I$1:I$100,0)),"")</f>
        <v>Vello Pluum (Tartu)</v>
      </c>
      <c r="C102" s="26">
        <v>12</v>
      </c>
      <c r="D102" s="40"/>
      <c r="E102" s="26"/>
      <c r="F102" s="26"/>
      <c r="G102" s="50"/>
      <c r="H102" s="50"/>
    </row>
    <row r="103" spans="1:8" x14ac:dyDescent="0.2">
      <c r="A103" s="10"/>
      <c r="B103" s="175"/>
      <c r="C103" s="188" t="str">
        <f>IF(COUNT(C102,C104)=2,IF(C102&gt;C104,B102,B104),"")</f>
        <v>Helkiv Labbi (Võru)</v>
      </c>
      <c r="D103" s="40"/>
      <c r="E103" s="50"/>
      <c r="F103" s="26">
        <v>9</v>
      </c>
      <c r="G103" s="50"/>
      <c r="H103" s="50"/>
    </row>
    <row r="104" spans="1:8" x14ac:dyDescent="0.2">
      <c r="A104" s="10" t="s">
        <v>24</v>
      </c>
      <c r="B104" s="177" t="str">
        <f>IFERROR(INDEX(B$1:B$100,MATCH(A104,I$1:I$100,0)),"")</f>
        <v>Helkiv Labbi (Võru)</v>
      </c>
      <c r="C104" s="33">
        <v>13</v>
      </c>
      <c r="D104" s="111"/>
      <c r="E104" s="176"/>
      <c r="F104" s="26"/>
      <c r="G104" s="50"/>
      <c r="H104" s="50"/>
    </row>
    <row r="105" spans="1:8" ht="13.5" thickBot="1" x14ac:dyDescent="0.25">
      <c r="A105" s="10"/>
      <c r="B105" s="26"/>
      <c r="C105" s="24"/>
      <c r="D105" s="95"/>
      <c r="E105" s="178"/>
      <c r="F105" s="26"/>
      <c r="G105" s="88" t="str">
        <f>IF(COUNT(F103,F107)=2,IF(F103&gt;F107,C103,C107),"")</f>
        <v>Tõnu Haga (Võru)</v>
      </c>
      <c r="H105" s="50"/>
    </row>
    <row r="106" spans="1:8" x14ac:dyDescent="0.2">
      <c r="A106" s="10" t="s">
        <v>25</v>
      </c>
      <c r="B106" s="174" t="str">
        <f>IFERROR(INDEX(B$1:B$100,MATCH(A106,I$1:I$100,0)),"")</f>
        <v>Tõnu Haga (Võru)</v>
      </c>
      <c r="C106" s="31">
        <v>13</v>
      </c>
      <c r="D106" s="95"/>
      <c r="E106" s="178"/>
      <c r="F106" s="179"/>
      <c r="G106" s="34" t="s">
        <v>72</v>
      </c>
      <c r="H106" s="180"/>
    </row>
    <row r="107" spans="1:8" x14ac:dyDescent="0.2">
      <c r="A107" s="10"/>
      <c r="B107" s="175"/>
      <c r="C107" s="189" t="str">
        <f>IF(COUNT(C106,C108)=2,IF(C106&gt;C108,B106,B108),"")</f>
        <v>Tõnu Haga (Võru)</v>
      </c>
      <c r="D107" s="109"/>
      <c r="E107" s="32"/>
      <c r="F107" s="29">
        <v>13</v>
      </c>
      <c r="G107" s="50"/>
      <c r="H107" s="50"/>
    </row>
    <row r="108" spans="1:8" ht="13.5" thickBot="1" x14ac:dyDescent="0.25">
      <c r="A108" s="10" t="s">
        <v>26</v>
      </c>
      <c r="B108" s="177" t="str">
        <f>IFERROR(INDEX(B$1:B$100,MATCH(A108,I$1:I$100,0)),"")</f>
        <v>Vladimir Ogneštšikov (I-Viru)</v>
      </c>
      <c r="C108" s="29">
        <v>8</v>
      </c>
      <c r="D108" s="40"/>
      <c r="E108" s="26"/>
      <c r="F108" s="31"/>
      <c r="G108" s="88" t="str">
        <f>IF(COUNT(F103,F107)=2,IF(F103&lt;F107,C103,C107),"")</f>
        <v>Helkiv Labbi (Võru)</v>
      </c>
      <c r="H108" s="49"/>
    </row>
    <row r="109" spans="1:8" x14ac:dyDescent="0.2">
      <c r="B109" s="26"/>
      <c r="C109" s="26"/>
      <c r="D109" s="40"/>
      <c r="E109" s="26"/>
      <c r="F109" s="31"/>
      <c r="G109" s="34" t="s">
        <v>73</v>
      </c>
      <c r="H109" s="24"/>
    </row>
    <row r="110" spans="1:8" x14ac:dyDescent="0.2">
      <c r="B110" s="26"/>
      <c r="C110" s="24" t="str">
        <f>IF(COUNT(C102,C104)=2,IF(C102&lt;C104,B102,B104),"")</f>
        <v>Vello Pluum (Tartu)</v>
      </c>
      <c r="D110" s="40"/>
      <c r="E110" s="50"/>
      <c r="F110" s="31">
        <v>10</v>
      </c>
      <c r="G110" s="24"/>
      <c r="H110" s="24"/>
    </row>
    <row r="111" spans="1:8" ht="13.5" thickBot="1" x14ac:dyDescent="0.25">
      <c r="B111" s="26"/>
      <c r="C111" s="28"/>
      <c r="D111" s="111"/>
      <c r="E111" s="30"/>
      <c r="F111" s="190"/>
      <c r="G111" s="88" t="str">
        <f>IF(COUNT(F110,F112)=2,IF(F110&gt;F112,C110,C112),"")</f>
        <v>Vladimir Ogneštšikov (I-Viru)</v>
      </c>
      <c r="H111" s="49"/>
    </row>
    <row r="112" spans="1:8" x14ac:dyDescent="0.2">
      <c r="B112" s="26"/>
      <c r="C112" s="191" t="str">
        <f>IF(COUNT(C106,C108)=2,IF(C106&lt;C108,B106,B108),"")</f>
        <v>Vladimir Ogneštšikov (I-Viru)</v>
      </c>
      <c r="D112" s="109"/>
      <c r="E112" s="32"/>
      <c r="F112" s="29">
        <v>13</v>
      </c>
      <c r="G112" s="35" t="s">
        <v>71</v>
      </c>
      <c r="H112" s="24"/>
    </row>
    <row r="113" spans="1:8" x14ac:dyDescent="0.2">
      <c r="B113" s="50"/>
      <c r="C113" s="50"/>
      <c r="D113" s="40"/>
      <c r="E113" s="50"/>
      <c r="F113" s="50"/>
      <c r="G113" s="24"/>
      <c r="H113" s="24"/>
    </row>
    <row r="114" spans="1:8" ht="13.5" thickBot="1" x14ac:dyDescent="0.25">
      <c r="B114" s="50"/>
      <c r="C114" s="50"/>
      <c r="D114" s="24"/>
      <c r="E114" s="24"/>
      <c r="F114" s="50"/>
      <c r="G114" s="49" t="str">
        <f>IF(COUNT(F110,F112)=2,IF(F110&lt;F112,C110,C112),"")</f>
        <v>Vello Pluum (Tartu)</v>
      </c>
      <c r="H114" s="49"/>
    </row>
    <row r="115" spans="1:8" x14ac:dyDescent="0.2">
      <c r="B115" s="181"/>
      <c r="C115" s="22"/>
      <c r="D115" s="22"/>
      <c r="E115" s="22"/>
      <c r="F115" s="182"/>
      <c r="G115" s="34" t="s">
        <v>27</v>
      </c>
      <c r="H115" s="51"/>
    </row>
    <row r="116" spans="1:8" x14ac:dyDescent="0.2">
      <c r="A116" s="40"/>
      <c r="B116" s="40"/>
      <c r="C116" s="40"/>
      <c r="D116" s="40"/>
      <c r="E116" s="40"/>
      <c r="F116" s="40"/>
      <c r="G116" s="40"/>
    </row>
    <row r="117" spans="1:8" x14ac:dyDescent="0.2">
      <c r="A117" s="100" t="s">
        <v>75</v>
      </c>
      <c r="B117" s="40"/>
      <c r="C117" s="40"/>
      <c r="D117" s="40"/>
      <c r="E117" s="40"/>
      <c r="F117" s="40"/>
      <c r="G117" s="40"/>
    </row>
    <row r="118" spans="1:8" x14ac:dyDescent="0.2">
      <c r="A118" s="40"/>
      <c r="B118" s="40"/>
      <c r="C118" s="40"/>
      <c r="D118" s="40"/>
      <c r="E118" s="40"/>
      <c r="F118" s="40"/>
      <c r="G118" s="40"/>
    </row>
    <row r="119" spans="1:8" x14ac:dyDescent="0.2">
      <c r="A119" s="36"/>
      <c r="B119" s="14"/>
      <c r="C119" s="90">
        <v>1</v>
      </c>
      <c r="D119" s="90">
        <v>2</v>
      </c>
      <c r="E119" s="90">
        <v>3</v>
      </c>
      <c r="F119" s="90" t="s">
        <v>1</v>
      </c>
      <c r="G119" s="90" t="s">
        <v>2</v>
      </c>
    </row>
    <row r="120" spans="1:8" x14ac:dyDescent="0.2">
      <c r="A120" s="36">
        <v>1</v>
      </c>
      <c r="B120" s="73" t="s">
        <v>102</v>
      </c>
      <c r="C120" s="70"/>
      <c r="D120" s="71">
        <v>13</v>
      </c>
      <c r="E120" s="79">
        <v>13</v>
      </c>
      <c r="F120" s="80" t="s">
        <v>47</v>
      </c>
      <c r="G120" s="71">
        <v>1</v>
      </c>
    </row>
    <row r="121" spans="1:8" x14ac:dyDescent="0.2">
      <c r="A121" s="36">
        <v>2</v>
      </c>
      <c r="B121" s="53" t="s">
        <v>107</v>
      </c>
      <c r="C121" s="71">
        <v>7</v>
      </c>
      <c r="D121" s="70"/>
      <c r="E121" s="71">
        <v>12</v>
      </c>
      <c r="F121" s="80" t="s">
        <v>46</v>
      </c>
      <c r="G121" s="71">
        <v>3</v>
      </c>
    </row>
    <row r="122" spans="1:8" x14ac:dyDescent="0.2">
      <c r="A122" s="36">
        <v>3</v>
      </c>
      <c r="B122" s="53" t="s">
        <v>104</v>
      </c>
      <c r="C122" s="79">
        <v>6</v>
      </c>
      <c r="D122" s="71">
        <v>13</v>
      </c>
      <c r="E122" s="70"/>
      <c r="F122" s="80" t="s">
        <v>48</v>
      </c>
      <c r="G122" s="71">
        <v>2</v>
      </c>
    </row>
    <row r="123" spans="1:8" x14ac:dyDescent="0.2">
      <c r="A123" s="40"/>
      <c r="B123" s="40"/>
      <c r="C123" s="40"/>
      <c r="D123" s="40"/>
      <c r="E123" s="40"/>
      <c r="F123" s="40"/>
      <c r="G123" s="40"/>
    </row>
    <row r="124" spans="1:8" x14ac:dyDescent="0.2">
      <c r="A124" s="40"/>
      <c r="B124" s="77" t="s">
        <v>3</v>
      </c>
      <c r="C124" s="78" t="s">
        <v>16</v>
      </c>
      <c r="D124" s="40"/>
      <c r="E124" s="40"/>
      <c r="F124" s="40"/>
      <c r="G124" s="40"/>
    </row>
    <row r="125" spans="1:8" x14ac:dyDescent="0.2">
      <c r="A125" s="40"/>
      <c r="B125" s="77" t="s">
        <v>6</v>
      </c>
      <c r="C125" s="78" t="s">
        <v>7</v>
      </c>
      <c r="D125" s="40"/>
      <c r="E125" s="40"/>
      <c r="F125" s="40"/>
      <c r="G125" s="40"/>
    </row>
    <row r="126" spans="1:8" x14ac:dyDescent="0.2">
      <c r="A126" s="40"/>
      <c r="B126" s="77" t="s">
        <v>9</v>
      </c>
      <c r="C126" s="78" t="s">
        <v>18</v>
      </c>
      <c r="D126" s="78"/>
      <c r="E126" s="40"/>
      <c r="F126" s="40"/>
      <c r="G126" s="40"/>
    </row>
    <row r="127" spans="1:8" x14ac:dyDescent="0.2">
      <c r="A127" s="40"/>
      <c r="B127" s="40"/>
      <c r="C127" s="40"/>
      <c r="D127" s="40"/>
      <c r="E127" s="40"/>
      <c r="F127" s="40"/>
      <c r="G127" s="40"/>
    </row>
    <row r="128" spans="1:8" ht="13.5" thickBot="1" x14ac:dyDescent="0.25">
      <c r="G128" s="40" t="str">
        <f>IFERROR(INDEX(B$120:B$122,MATCH(1,G$120:G$122,0)),"")</f>
        <v>Kaido Antsve (Lääne)</v>
      </c>
      <c r="H128" s="40"/>
    </row>
    <row r="129" spans="7:8" x14ac:dyDescent="0.2">
      <c r="G129" s="103" t="s">
        <v>31</v>
      </c>
      <c r="H129" s="104"/>
    </row>
    <row r="130" spans="7:8" x14ac:dyDescent="0.2">
      <c r="G130" s="101"/>
      <c r="H130" s="95"/>
    </row>
    <row r="131" spans="7:8" ht="13.5" thickBot="1" x14ac:dyDescent="0.25">
      <c r="G131" s="40" t="str">
        <f>IFERROR(INDEX(B$120:B$122,MATCH(2,G$120:G$122,0)),"")</f>
        <v>Aarne Peterson (Tartu)</v>
      </c>
      <c r="H131" s="106"/>
    </row>
    <row r="132" spans="7:8" x14ac:dyDescent="0.2">
      <c r="G132" s="103" t="s">
        <v>32</v>
      </c>
      <c r="H132" s="40"/>
    </row>
    <row r="133" spans="7:8" x14ac:dyDescent="0.2">
      <c r="G133" s="102"/>
      <c r="H133" s="40"/>
    </row>
    <row r="134" spans="7:8" ht="13.5" thickBot="1" x14ac:dyDescent="0.25">
      <c r="G134" s="106" t="str">
        <f>IFERROR(INDEX(B$120:B$122,MATCH(3,G$120:G$122,0)),"")</f>
        <v>Enn Tõppan (Tartu)</v>
      </c>
      <c r="H134" s="106"/>
    </row>
    <row r="135" spans="7:8" x14ac:dyDescent="0.2">
      <c r="G135" s="107" t="s">
        <v>37</v>
      </c>
      <c r="H135" s="95"/>
    </row>
    <row r="136" spans="7:8" hidden="1" x14ac:dyDescent="0.2"/>
    <row r="137" spans="7:8" hidden="1" x14ac:dyDescent="0.2"/>
    <row r="138" spans="7:8" hidden="1" x14ac:dyDescent="0.2"/>
    <row r="139" spans="7:8" hidden="1" x14ac:dyDescent="0.2"/>
    <row r="140" spans="7:8" hidden="1" x14ac:dyDescent="0.2"/>
    <row r="141" spans="7:8" hidden="1" x14ac:dyDescent="0.2"/>
    <row r="142" spans="7:8" hidden="1" x14ac:dyDescent="0.2"/>
    <row r="143" spans="7:8" hidden="1" x14ac:dyDescent="0.2"/>
    <row r="144" spans="7:8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spans="8:12" hidden="1" x14ac:dyDescent="0.2"/>
    <row r="210" spans="8:12" hidden="1" x14ac:dyDescent="0.2"/>
    <row r="211" spans="8:12" hidden="1" x14ac:dyDescent="0.2"/>
    <row r="212" spans="8:12" hidden="1" x14ac:dyDescent="0.2"/>
    <row r="213" spans="8:12" hidden="1" x14ac:dyDescent="0.2"/>
    <row r="214" spans="8:12" hidden="1" x14ac:dyDescent="0.2"/>
    <row r="215" spans="8:12" hidden="1" x14ac:dyDescent="0.2"/>
    <row r="216" spans="8:12" hidden="1" x14ac:dyDescent="0.2"/>
    <row r="217" spans="8:12" hidden="1" x14ac:dyDescent="0.2"/>
    <row r="218" spans="8:12" hidden="1" x14ac:dyDescent="0.2"/>
    <row r="219" spans="8:12" hidden="1" x14ac:dyDescent="0.2"/>
    <row r="220" spans="8:12" hidden="1" x14ac:dyDescent="0.2"/>
    <row r="221" spans="8:12" hidden="1" x14ac:dyDescent="0.2"/>
    <row r="222" spans="8:12" hidden="1" x14ac:dyDescent="0.2">
      <c r="H222" s="40"/>
      <c r="I222" s="40"/>
      <c r="J222" s="40"/>
      <c r="K222" s="40"/>
      <c r="L222" s="40"/>
    </row>
    <row r="223" spans="8:12" hidden="1" x14ac:dyDescent="0.2">
      <c r="H223" s="40"/>
      <c r="I223" s="40"/>
      <c r="J223" s="40"/>
      <c r="K223" s="40"/>
      <c r="L223" s="40"/>
    </row>
    <row r="224" spans="8:12" hidden="1" x14ac:dyDescent="0.2">
      <c r="H224" s="40"/>
      <c r="I224" s="40"/>
      <c r="J224" s="40"/>
      <c r="K224" s="40"/>
      <c r="L224" s="40"/>
    </row>
    <row r="225" spans="8:12" hidden="1" x14ac:dyDescent="0.2">
      <c r="H225" s="40"/>
      <c r="I225" s="40"/>
      <c r="J225" s="40"/>
      <c r="K225" s="40"/>
      <c r="L225" s="40"/>
    </row>
    <row r="226" spans="8:12" hidden="1" x14ac:dyDescent="0.2">
      <c r="H226" s="40"/>
      <c r="I226" s="40"/>
      <c r="J226" s="40"/>
      <c r="K226" s="40"/>
      <c r="L226" s="40"/>
    </row>
    <row r="227" spans="8:12" hidden="1" x14ac:dyDescent="0.2">
      <c r="H227" s="40"/>
      <c r="I227" s="40"/>
      <c r="J227" s="40"/>
      <c r="K227" s="40"/>
      <c r="L227" s="40"/>
    </row>
    <row r="228" spans="8:12" hidden="1" x14ac:dyDescent="0.2">
      <c r="H228" s="40"/>
      <c r="I228" s="40"/>
      <c r="J228" s="40"/>
      <c r="K228" s="40"/>
      <c r="L228" s="40"/>
    </row>
    <row r="229" spans="8:12" hidden="1" x14ac:dyDescent="0.2">
      <c r="H229" s="40"/>
      <c r="I229" s="40"/>
      <c r="J229" s="40"/>
      <c r="K229" s="40"/>
      <c r="L229" s="40"/>
    </row>
    <row r="230" spans="8:12" hidden="1" x14ac:dyDescent="0.2">
      <c r="H230" s="40"/>
      <c r="I230" s="40"/>
      <c r="J230" s="40"/>
      <c r="K230" s="40"/>
      <c r="L230" s="40"/>
    </row>
    <row r="231" spans="8:12" hidden="1" x14ac:dyDescent="0.2">
      <c r="H231" s="40"/>
      <c r="I231" s="40"/>
      <c r="J231" s="40"/>
      <c r="K231" s="40"/>
      <c r="L231" s="40"/>
    </row>
    <row r="232" spans="8:12" hidden="1" x14ac:dyDescent="0.2"/>
    <row r="233" spans="8:12" hidden="1" x14ac:dyDescent="0.2"/>
    <row r="234" spans="8:12" hidden="1" x14ac:dyDescent="0.2"/>
    <row r="235" spans="8:12" hidden="1" x14ac:dyDescent="0.2"/>
    <row r="236" spans="8:12" hidden="1" x14ac:dyDescent="0.2"/>
    <row r="237" spans="8:12" hidden="1" x14ac:dyDescent="0.2"/>
    <row r="238" spans="8:12" hidden="1" x14ac:dyDescent="0.2"/>
    <row r="239" spans="8:12" hidden="1" x14ac:dyDescent="0.2"/>
    <row r="240" spans="8:12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spans="6:7" hidden="1" x14ac:dyDescent="0.2">
      <c r="G257" s="40"/>
    </row>
    <row r="258" spans="6:7" hidden="1" x14ac:dyDescent="0.2">
      <c r="G258" s="40"/>
    </row>
    <row r="259" spans="6:7" hidden="1" x14ac:dyDescent="0.2">
      <c r="F259" s="40"/>
      <c r="G259" s="40"/>
    </row>
    <row r="260" spans="6:7" hidden="1" x14ac:dyDescent="0.2">
      <c r="F260" s="40"/>
      <c r="G260" s="40"/>
    </row>
    <row r="261" spans="6:7" hidden="1" x14ac:dyDescent="0.2">
      <c r="F261" s="40"/>
      <c r="G261" s="40"/>
    </row>
    <row r="262" spans="6:7" hidden="1" x14ac:dyDescent="0.2"/>
    <row r="263" spans="6:7" hidden="1" x14ac:dyDescent="0.2"/>
    <row r="264" spans="6:7" hidden="1" x14ac:dyDescent="0.2"/>
    <row r="265" spans="6:7" hidden="1" x14ac:dyDescent="0.2"/>
    <row r="266" spans="6:7" hidden="1" x14ac:dyDescent="0.2"/>
    <row r="267" spans="6:7" hidden="1" x14ac:dyDescent="0.2"/>
    <row r="268" spans="6:7" hidden="1" x14ac:dyDescent="0.2"/>
    <row r="269" spans="6:7" hidden="1" x14ac:dyDescent="0.2"/>
    <row r="270" spans="6:7" hidden="1" x14ac:dyDescent="0.2"/>
    <row r="271" spans="6:7" hidden="1" x14ac:dyDescent="0.2"/>
    <row r="272" spans="6:7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4" hidden="1" x14ac:dyDescent="0.2"/>
    <row r="290" spans="1:4" hidden="1" x14ac:dyDescent="0.2"/>
    <row r="291" spans="1:4" hidden="1" x14ac:dyDescent="0.2"/>
    <row r="292" spans="1:4" hidden="1" x14ac:dyDescent="0.2"/>
    <row r="293" spans="1:4" hidden="1" x14ac:dyDescent="0.2"/>
    <row r="294" spans="1:4" hidden="1" x14ac:dyDescent="0.2"/>
    <row r="295" spans="1:4" hidden="1" x14ac:dyDescent="0.2"/>
    <row r="296" spans="1:4" hidden="1" x14ac:dyDescent="0.2"/>
    <row r="297" spans="1:4" hidden="1" x14ac:dyDescent="0.2"/>
    <row r="299" spans="1:4" x14ac:dyDescent="0.2">
      <c r="A299" s="9"/>
      <c r="B299" s="41" t="s">
        <v>28</v>
      </c>
      <c r="C299" s="41" t="s">
        <v>40</v>
      </c>
      <c r="D299" s="41" t="s">
        <v>82</v>
      </c>
    </row>
    <row r="300" spans="1:4" x14ac:dyDescent="0.2">
      <c r="A300" s="9">
        <v>1</v>
      </c>
      <c r="B300" s="149" t="str">
        <f t="shared" ref="B300:B306" si="0">IFERROR(INDEX(G$100:G$300,MATCH(A300&amp;". koht",G$101:G$301,0)),"")</f>
        <v>Tõnu Haga (Võru)</v>
      </c>
      <c r="C300" s="68">
        <v>1972</v>
      </c>
      <c r="D300" s="150">
        <f>IF(10+1-A300&gt;0,10+1-A300,0)</f>
        <v>10</v>
      </c>
    </row>
    <row r="301" spans="1:4" x14ac:dyDescent="0.2">
      <c r="A301" s="9">
        <v>2</v>
      </c>
      <c r="B301" s="151" t="str">
        <f t="shared" si="0"/>
        <v>Helkiv Labbi (Võru)</v>
      </c>
      <c r="C301" s="152">
        <v>1971</v>
      </c>
      <c r="D301" s="150">
        <f t="shared" ref="D301:D306" si="1">IF(10+1-A301&gt;0,10+1-A301,0)</f>
        <v>9</v>
      </c>
    </row>
    <row r="302" spans="1:4" x14ac:dyDescent="0.2">
      <c r="A302" s="9">
        <v>3</v>
      </c>
      <c r="B302" s="153" t="str">
        <f t="shared" si="0"/>
        <v>Vladimir Ogneštšikov (I-Viru)</v>
      </c>
      <c r="C302" s="68">
        <v>1966</v>
      </c>
      <c r="D302" s="150">
        <f t="shared" si="1"/>
        <v>8</v>
      </c>
    </row>
    <row r="303" spans="1:4" x14ac:dyDescent="0.2">
      <c r="A303" s="9">
        <v>4</v>
      </c>
      <c r="B303" s="154" t="str">
        <f t="shared" si="0"/>
        <v>Vello Pluum (Tartu)</v>
      </c>
      <c r="C303" s="63">
        <v>1964</v>
      </c>
      <c r="D303" s="150">
        <f t="shared" si="1"/>
        <v>7</v>
      </c>
    </row>
    <row r="304" spans="1:4" x14ac:dyDescent="0.2">
      <c r="A304" s="9">
        <v>5</v>
      </c>
      <c r="B304" s="154" t="str">
        <f t="shared" si="0"/>
        <v>Kaido Antsve (Lääne)</v>
      </c>
      <c r="C304" s="63">
        <v>1971</v>
      </c>
      <c r="D304" s="150">
        <f t="shared" si="1"/>
        <v>6</v>
      </c>
    </row>
    <row r="305" spans="1:4" x14ac:dyDescent="0.2">
      <c r="A305" s="9">
        <v>6</v>
      </c>
      <c r="B305" s="154" t="str">
        <f t="shared" si="0"/>
        <v>Aarne Peterson (Tartu)</v>
      </c>
      <c r="C305" s="63">
        <v>1968</v>
      </c>
      <c r="D305" s="150">
        <f t="shared" si="1"/>
        <v>5</v>
      </c>
    </row>
    <row r="306" spans="1:4" x14ac:dyDescent="0.2">
      <c r="A306" s="9">
        <v>7</v>
      </c>
      <c r="B306" s="154" t="str">
        <f t="shared" si="0"/>
        <v>Enn Tõppan (Tartu)</v>
      </c>
      <c r="C306" s="63">
        <v>1972</v>
      </c>
      <c r="D306" s="150">
        <f t="shared" si="1"/>
        <v>4</v>
      </c>
    </row>
  </sheetData>
  <sortState ref="B101:C127">
    <sortCondition ref="B65"/>
  </sortState>
  <conditionalFormatting sqref="B1:G1048576">
    <cfRule type="containsText" dxfId="175" priority="69" operator="containsText" text="I-Viru">
      <formula>NOT(ISERROR(SEARCH("I-Viru",B1)))</formula>
    </cfRule>
  </conditionalFormatting>
  <conditionalFormatting sqref="C116:E122">
    <cfRule type="cellIs" dxfId="174" priority="67" operator="equal">
      <formula>13</formula>
    </cfRule>
  </conditionalFormatting>
  <conditionalFormatting sqref="I7:I11">
    <cfRule type="expression" dxfId="173" priority="53">
      <formula>FIND(2,I7,1)</formula>
    </cfRule>
    <cfRule type="expression" dxfId="172" priority="54">
      <formula>FIND(1,I7,1)</formula>
    </cfRule>
  </conditionalFormatting>
  <conditionalFormatting sqref="J7:J11">
    <cfRule type="expression" dxfId="171" priority="55">
      <formula>AND(L7=3,IF(COUNTIF(L$7:L$11,"=3")&gt;=2,TRUE))</formula>
    </cfRule>
    <cfRule type="expression" dxfId="170" priority="56">
      <formula>AND(L7=1,IF(COUNTIF(L$7:L$11,"=1")&gt;=2,TRUE))</formula>
    </cfRule>
    <cfRule type="expression" dxfId="169" priority="57">
      <formula>AND(L7=2,IF(COUNTIF(L$7:L$11,"=2")&gt;=2,TRUE))</formula>
    </cfRule>
  </conditionalFormatting>
  <conditionalFormatting sqref="K7:K11">
    <cfRule type="expression" dxfId="168" priority="58">
      <formula>AND(L7=2,IF(COUNTIF(L$7:L$11,"=2")=1,TRUE))</formula>
    </cfRule>
    <cfRule type="expression" dxfId="167" priority="59">
      <formula>AND(IF(COUNTIF(L$7:L$11,"=1")=2,TRUE),IF(COUNTIF(L$7:L$11,"=2")=2,TRUE))</formula>
    </cfRule>
    <cfRule type="expression" dxfId="166" priority="60">
      <formula>OR(L7=0,L7=4)</formula>
    </cfRule>
    <cfRule type="expression" dxfId="165" priority="61">
      <formula>AND(L7=1,IF(COUNTIF(L$7:L$11,"=1")=1,TRUE))</formula>
    </cfRule>
    <cfRule type="expression" dxfId="164" priority="62">
      <formula>AND(L7=3,IF(COUNTIF(L$7:L$11,"=3")=1,TRUE))</formula>
    </cfRule>
  </conditionalFormatting>
  <conditionalFormatting sqref="H7:H11">
    <cfRule type="expression" dxfId="163" priority="63">
      <formula>AND(L7=1,IF(COUNTIF(L$7:L$11,"=1")&gt;=2,TRUE))</formula>
    </cfRule>
    <cfRule type="expression" dxfId="162" priority="64">
      <formula>AND(L7=3,IF(COUNTIF(L$7:L$11,"=3")&gt;=2,TRUE))</formula>
    </cfRule>
    <cfRule type="expression" dxfId="161" priority="65">
      <formula>AND(L7=2,IF(COUNTIF(L$7:L$11,"=2")&gt;=2,TRUE))</formula>
    </cfRule>
  </conditionalFormatting>
  <conditionalFormatting sqref="D7 C8">
    <cfRule type="aboveAverage" dxfId="160" priority="51"/>
  </conditionalFormatting>
  <conditionalFormatting sqref="E7 C9">
    <cfRule type="aboveAverage" dxfId="159" priority="50"/>
  </conditionalFormatting>
  <conditionalFormatting sqref="F7 C10">
    <cfRule type="aboveAverage" dxfId="158" priority="49"/>
  </conditionalFormatting>
  <conditionalFormatting sqref="E8 D9">
    <cfRule type="aboveAverage" dxfId="157" priority="48"/>
  </conditionalFormatting>
  <conditionalFormatting sqref="G7 C11">
    <cfRule type="aboveAverage" dxfId="156" priority="47"/>
  </conditionalFormatting>
  <conditionalFormatting sqref="F8 D10">
    <cfRule type="aboveAverage" dxfId="155" priority="46"/>
  </conditionalFormatting>
  <conditionalFormatting sqref="G8 D11">
    <cfRule type="aboveAverage" dxfId="154" priority="45"/>
  </conditionalFormatting>
  <conditionalFormatting sqref="F9 E10">
    <cfRule type="aboveAverage" dxfId="153" priority="44"/>
  </conditionalFormatting>
  <conditionalFormatting sqref="G9 E11">
    <cfRule type="aboveAverage" dxfId="152" priority="43"/>
  </conditionalFormatting>
  <conditionalFormatting sqref="F11 G10">
    <cfRule type="aboveAverage" dxfId="151" priority="42"/>
  </conditionalFormatting>
  <conditionalFormatting sqref="D14 C15">
    <cfRule type="aboveAverage" dxfId="150" priority="40"/>
  </conditionalFormatting>
  <conditionalFormatting sqref="E14 C16">
    <cfRule type="aboveAverage" dxfId="149" priority="39"/>
  </conditionalFormatting>
  <conditionalFormatting sqref="F14 C17">
    <cfRule type="aboveAverage" dxfId="148" priority="38"/>
  </conditionalFormatting>
  <conditionalFormatting sqref="E15 D16">
    <cfRule type="aboveAverage" dxfId="147" priority="37"/>
  </conditionalFormatting>
  <conditionalFormatting sqref="G14 C18">
    <cfRule type="aboveAverage" dxfId="146" priority="36"/>
  </conditionalFormatting>
  <conditionalFormatting sqref="F15 D17">
    <cfRule type="aboveAverage" dxfId="145" priority="35"/>
  </conditionalFormatting>
  <conditionalFormatting sqref="G15 D18">
    <cfRule type="aboveAverage" dxfId="144" priority="34"/>
  </conditionalFormatting>
  <conditionalFormatting sqref="F16 E17">
    <cfRule type="aboveAverage" dxfId="143" priority="33"/>
  </conditionalFormatting>
  <conditionalFormatting sqref="G16 E18">
    <cfRule type="aboveAverage" dxfId="142" priority="32"/>
  </conditionalFormatting>
  <conditionalFormatting sqref="F18 G17">
    <cfRule type="aboveAverage" dxfId="141" priority="31"/>
  </conditionalFormatting>
  <conditionalFormatting sqref="I14:I18">
    <cfRule type="expression" dxfId="140" priority="18">
      <formula>FIND(2,I14,1)</formula>
    </cfRule>
    <cfRule type="expression" dxfId="139" priority="19">
      <formula>FIND(1,I14,1)</formula>
    </cfRule>
  </conditionalFormatting>
  <conditionalFormatting sqref="J14:J18">
    <cfRule type="expression" dxfId="138" priority="20">
      <formula>AND(L14=3,IF(COUNTIF(L$14:L$18,"=3")&gt;=2,TRUE))</formula>
    </cfRule>
    <cfRule type="expression" dxfId="137" priority="21">
      <formula>AND(L14=1,IF(COUNTIF(L$14:L$18,"=1")&gt;=2,TRUE))</formula>
    </cfRule>
    <cfRule type="expression" dxfId="136" priority="22">
      <formula>AND(L14=2,IF(COUNTIF(L$14:L$18,"=2")&gt;=2,TRUE))</formula>
    </cfRule>
  </conditionalFormatting>
  <conditionalFormatting sqref="K14:K18">
    <cfRule type="expression" dxfId="135" priority="23">
      <formula>AND(L14=2,IF(COUNTIF(L$14:L$18,"=2")=1,TRUE))</formula>
    </cfRule>
    <cfRule type="expression" dxfId="134" priority="24">
      <formula>AND(IF(COUNTIF(L$14:L$18,"=1")=2,TRUE),IF(COUNTIF(L$14:L$18,"=2")=2,TRUE))</formula>
    </cfRule>
    <cfRule type="expression" dxfId="133" priority="25">
      <formula>OR(L14=0,L14=4)</formula>
    </cfRule>
    <cfRule type="expression" dxfId="132" priority="26">
      <formula>AND(L14=1,IF(COUNTIF(L$14:L$18,"=1")=1,TRUE))</formula>
    </cfRule>
    <cfRule type="expression" dxfId="131" priority="27">
      <formula>AND(L14=3,IF(COUNTIF(L$14:L$18,"=3")=1,TRUE))</formula>
    </cfRule>
  </conditionalFormatting>
  <conditionalFormatting sqref="H14:H18">
    <cfRule type="expression" dxfId="130" priority="28">
      <formula>AND(L14=1,IF(COUNTIF(L$14:L$18,"=1")&gt;=2,TRUE))</formula>
    </cfRule>
    <cfRule type="expression" dxfId="129" priority="29">
      <formula>AND(L14=3,IF(COUNTIF(L$14:L$18,"=3")&gt;=2,TRUE))</formula>
    </cfRule>
    <cfRule type="expression" dxfId="128" priority="30">
      <formula>AND(L14=2,IF(COUNTIF(L$14:L$18,"=2")&gt;=2,TRUE))</formula>
    </cfRule>
  </conditionalFormatting>
  <conditionalFormatting sqref="C106 C108">
    <cfRule type="containsBlanks" dxfId="127" priority="4">
      <formula>LEN(TRIM(C106))=0</formula>
    </cfRule>
  </conditionalFormatting>
  <conditionalFormatting sqref="F103 F107">
    <cfRule type="containsBlanks" dxfId="126" priority="8">
      <formula>LEN(TRIM(F103))=0</formula>
    </cfRule>
    <cfRule type="aboveAverage" dxfId="125" priority="9"/>
  </conditionalFormatting>
  <conditionalFormatting sqref="C102 C104">
    <cfRule type="aboveAverage" dxfId="124" priority="7"/>
  </conditionalFormatting>
  <conditionalFormatting sqref="C102 C104">
    <cfRule type="containsBlanks" dxfId="123" priority="6">
      <formula>LEN(TRIM(C102))=0</formula>
    </cfRule>
  </conditionalFormatting>
  <conditionalFormatting sqref="C106 C108">
    <cfRule type="aboveAverage" dxfId="122" priority="5"/>
  </conditionalFormatting>
  <conditionalFormatting sqref="F110 F112">
    <cfRule type="containsBlanks" dxfId="121" priority="1">
      <formula>LEN(TRIM(F110))=0</formula>
    </cfRule>
  </conditionalFormatting>
  <conditionalFormatting sqref="F110 F112">
    <cfRule type="aboveAverage" dxfId="120" priority="2"/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1" manualBreakCount="1">
    <brk id="115" max="10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K305"/>
  <sheetViews>
    <sheetView showGridLines="0" showRowColHeaders="0" zoomScaleNormal="100" workbookViewId="0">
      <pane ySplit="4" topLeftCell="A5" activePane="bottomLeft" state="frozen"/>
      <selection activeCell="K1" sqref="K1"/>
      <selection pane="bottomLeft" activeCell="J1" sqref="J1"/>
    </sheetView>
  </sheetViews>
  <sheetFormatPr defaultRowHeight="12.75" x14ac:dyDescent="0.2"/>
  <cols>
    <col min="1" max="1" width="3.28515625" style="40" customWidth="1"/>
    <col min="2" max="2" width="26.42578125" style="40" customWidth="1"/>
    <col min="3" max="10" width="6.28515625" style="40" customWidth="1"/>
    <col min="11" max="11" width="4.7109375" style="40" customWidth="1"/>
    <col min="12" max="16384" width="9.140625" style="40"/>
  </cols>
  <sheetData>
    <row r="1" spans="1:11" x14ac:dyDescent="0.2">
      <c r="A1" s="46" t="str">
        <f>Võistkondlik!B1</f>
        <v>ESVL INDIVIDUAAL-VÕISTKONDLIKUD MEISTRIVÕISTLUSED PETANGIS 2013</v>
      </c>
      <c r="B1" s="39"/>
      <c r="C1" s="39"/>
      <c r="E1" s="39"/>
    </row>
    <row r="2" spans="1:11" s="18" customFormat="1" x14ac:dyDescent="0.2">
      <c r="A2" s="39" t="str">
        <f>Võistkondlik!B2</f>
        <v>Toimumisaeg: L, 25.05.2013 kell 11:00</v>
      </c>
      <c r="B2" s="47"/>
      <c r="C2" s="47"/>
      <c r="E2" s="39"/>
    </row>
    <row r="3" spans="1:11" s="18" customFormat="1" x14ac:dyDescent="0.2">
      <c r="A3" s="39" t="str">
        <f>Võistkondlik!B3</f>
        <v>Toimumiskoht: Läänemaa, Haapsalu, Uuskalda</v>
      </c>
      <c r="B3" s="47"/>
      <c r="C3" s="47"/>
      <c r="E3" s="39"/>
    </row>
    <row r="4" spans="1:11" x14ac:dyDescent="0.2">
      <c r="A4" s="54" t="s">
        <v>49</v>
      </c>
      <c r="B4" s="39"/>
    </row>
    <row r="6" spans="1:11" x14ac:dyDescent="0.2">
      <c r="A6" s="36"/>
      <c r="B6" s="36"/>
      <c r="C6" s="90">
        <v>1</v>
      </c>
      <c r="D6" s="90">
        <v>2</v>
      </c>
      <c r="E6" s="90">
        <v>3</v>
      </c>
      <c r="F6" s="90">
        <v>4</v>
      </c>
      <c r="G6" s="90">
        <v>5</v>
      </c>
      <c r="H6" s="41">
        <v>6</v>
      </c>
      <c r="I6" s="90" t="s">
        <v>1</v>
      </c>
      <c r="J6" s="90" t="s">
        <v>2</v>
      </c>
    </row>
    <row r="7" spans="1:11" x14ac:dyDescent="0.2">
      <c r="A7" s="36">
        <v>1</v>
      </c>
      <c r="B7" s="91" t="s">
        <v>142</v>
      </c>
      <c r="C7" s="158"/>
      <c r="D7" s="159">
        <v>12</v>
      </c>
      <c r="E7" s="159">
        <v>9</v>
      </c>
      <c r="F7" s="159">
        <v>12</v>
      </c>
      <c r="G7" s="159">
        <v>13</v>
      </c>
      <c r="H7" s="43">
        <v>9</v>
      </c>
      <c r="I7" s="80" t="s">
        <v>17</v>
      </c>
      <c r="J7" s="71">
        <v>6</v>
      </c>
    </row>
    <row r="8" spans="1:11" x14ac:dyDescent="0.2">
      <c r="A8" s="36">
        <v>2</v>
      </c>
      <c r="B8" s="9" t="s">
        <v>143</v>
      </c>
      <c r="C8" s="21">
        <v>13</v>
      </c>
      <c r="D8" s="37"/>
      <c r="E8" s="21">
        <v>13</v>
      </c>
      <c r="F8" s="2">
        <v>13</v>
      </c>
      <c r="G8" s="21">
        <v>2</v>
      </c>
      <c r="H8" s="43">
        <v>6</v>
      </c>
      <c r="I8" s="82" t="s">
        <v>52</v>
      </c>
      <c r="J8" s="71">
        <v>2</v>
      </c>
      <c r="K8" s="140" t="s">
        <v>70</v>
      </c>
    </row>
    <row r="9" spans="1:11" x14ac:dyDescent="0.2">
      <c r="A9" s="36">
        <v>3</v>
      </c>
      <c r="B9" s="92" t="s">
        <v>108</v>
      </c>
      <c r="C9" s="21">
        <v>13</v>
      </c>
      <c r="D9" s="170">
        <v>6</v>
      </c>
      <c r="E9" s="37"/>
      <c r="F9" s="21">
        <v>11</v>
      </c>
      <c r="G9" s="124">
        <v>13</v>
      </c>
      <c r="H9" s="63">
        <v>2</v>
      </c>
      <c r="I9" s="123" t="s">
        <v>16</v>
      </c>
      <c r="J9" s="71">
        <v>4</v>
      </c>
      <c r="K9" s="141" t="s">
        <v>70</v>
      </c>
    </row>
    <row r="10" spans="1:11" x14ac:dyDescent="0.2">
      <c r="A10" s="36">
        <v>4</v>
      </c>
      <c r="B10" s="92" t="s">
        <v>109</v>
      </c>
      <c r="C10" s="21">
        <v>13</v>
      </c>
      <c r="D10" s="185">
        <v>8</v>
      </c>
      <c r="E10" s="21">
        <v>13</v>
      </c>
      <c r="F10" s="37"/>
      <c r="G10" s="38">
        <v>10</v>
      </c>
      <c r="H10" s="63">
        <v>13</v>
      </c>
      <c r="I10" s="82" t="s">
        <v>52</v>
      </c>
      <c r="J10" s="71">
        <v>3</v>
      </c>
      <c r="K10" s="140" t="s">
        <v>69</v>
      </c>
    </row>
    <row r="11" spans="1:11" s="39" customFormat="1" x14ac:dyDescent="0.2">
      <c r="A11" s="36">
        <v>5</v>
      </c>
      <c r="B11" s="42" t="s">
        <v>110</v>
      </c>
      <c r="C11" s="21">
        <v>8</v>
      </c>
      <c r="D11" s="21">
        <v>13</v>
      </c>
      <c r="E11" s="124">
        <v>10</v>
      </c>
      <c r="F11" s="21">
        <v>13</v>
      </c>
      <c r="G11" s="37"/>
      <c r="H11" s="43">
        <v>9</v>
      </c>
      <c r="I11" s="123" t="s">
        <v>16</v>
      </c>
      <c r="J11" s="71">
        <v>5</v>
      </c>
      <c r="K11" s="141" t="s">
        <v>69</v>
      </c>
    </row>
    <row r="12" spans="1:11" s="39" customFormat="1" x14ac:dyDescent="0.2">
      <c r="A12" s="36">
        <v>6</v>
      </c>
      <c r="B12" s="9" t="s">
        <v>144</v>
      </c>
      <c r="C12" s="38">
        <v>13</v>
      </c>
      <c r="D12" s="38">
        <v>13</v>
      </c>
      <c r="E12" s="21">
        <v>13</v>
      </c>
      <c r="F12" s="21">
        <v>3</v>
      </c>
      <c r="G12" s="43">
        <v>13</v>
      </c>
      <c r="H12" s="37"/>
      <c r="I12" s="80" t="s">
        <v>51</v>
      </c>
      <c r="J12" s="43">
        <v>1</v>
      </c>
      <c r="K12" s="40"/>
    </row>
    <row r="13" spans="1:11" s="39" customFormat="1" x14ac:dyDescent="0.2">
      <c r="A13" s="18"/>
      <c r="B13" s="18"/>
      <c r="C13" s="18"/>
      <c r="D13" s="18"/>
      <c r="E13" s="18"/>
      <c r="F13" s="47"/>
      <c r="G13" s="18"/>
      <c r="H13" s="18"/>
      <c r="I13" s="18"/>
      <c r="J13" s="18"/>
      <c r="K13" s="40"/>
    </row>
    <row r="14" spans="1:11" s="39" customFormat="1" x14ac:dyDescent="0.2">
      <c r="A14" s="18"/>
      <c r="B14" s="45" t="s">
        <v>3</v>
      </c>
      <c r="C14" s="76" t="s">
        <v>53</v>
      </c>
      <c r="D14" s="76" t="s">
        <v>10</v>
      </c>
      <c r="E14" s="76" t="s">
        <v>11</v>
      </c>
      <c r="F14" s="18"/>
      <c r="G14" s="18"/>
      <c r="H14" s="18"/>
      <c r="I14" s="18"/>
      <c r="J14" s="18"/>
      <c r="K14" s="40"/>
    </row>
    <row r="15" spans="1:11" x14ac:dyDescent="0.2">
      <c r="A15" s="18"/>
      <c r="B15" s="45" t="s">
        <v>6</v>
      </c>
      <c r="C15" s="76" t="s">
        <v>4</v>
      </c>
      <c r="D15" s="76" t="s">
        <v>5</v>
      </c>
      <c r="E15" s="76" t="s">
        <v>55</v>
      </c>
      <c r="F15" s="18"/>
      <c r="G15" s="18"/>
      <c r="H15" s="18"/>
      <c r="I15" s="18"/>
      <c r="J15" s="18"/>
    </row>
    <row r="16" spans="1:11" x14ac:dyDescent="0.2">
      <c r="A16" s="18"/>
      <c r="B16" s="45" t="s">
        <v>9</v>
      </c>
      <c r="C16" s="76" t="s">
        <v>17</v>
      </c>
      <c r="D16" s="76" t="s">
        <v>16</v>
      </c>
      <c r="E16" s="76" t="s">
        <v>57</v>
      </c>
      <c r="F16" s="18"/>
      <c r="G16" s="18"/>
      <c r="H16" s="18"/>
      <c r="I16" s="18"/>
      <c r="J16" s="18"/>
    </row>
    <row r="17" spans="1:10" x14ac:dyDescent="0.2">
      <c r="A17" s="18"/>
      <c r="B17" s="45" t="s">
        <v>12</v>
      </c>
      <c r="C17" s="76" t="s">
        <v>7</v>
      </c>
      <c r="D17" s="76" t="s">
        <v>54</v>
      </c>
      <c r="E17" s="76" t="s">
        <v>8</v>
      </c>
      <c r="F17" s="18"/>
      <c r="G17" s="18"/>
      <c r="H17" s="18"/>
      <c r="I17" s="18"/>
      <c r="J17" s="18"/>
    </row>
    <row r="18" spans="1:10" x14ac:dyDescent="0.2">
      <c r="A18" s="18"/>
      <c r="B18" s="45" t="s">
        <v>15</v>
      </c>
      <c r="C18" s="76" t="s">
        <v>18</v>
      </c>
      <c r="D18" s="76" t="s">
        <v>14</v>
      </c>
      <c r="E18" s="76" t="s">
        <v>56</v>
      </c>
      <c r="F18" s="18"/>
      <c r="G18" s="18"/>
      <c r="H18" s="18"/>
      <c r="I18" s="18"/>
      <c r="J18" s="18"/>
    </row>
    <row r="19" spans="1:10" hidden="1" x14ac:dyDescent="0.2"/>
    <row r="20" spans="1:10" hidden="1" x14ac:dyDescent="0.2"/>
    <row r="21" spans="1:10" hidden="1" x14ac:dyDescent="0.2"/>
    <row r="22" spans="1:10" hidden="1" x14ac:dyDescent="0.2"/>
    <row r="23" spans="1:10" hidden="1" x14ac:dyDescent="0.2"/>
    <row r="24" spans="1:10" hidden="1" x14ac:dyDescent="0.2"/>
    <row r="25" spans="1:10" hidden="1" x14ac:dyDescent="0.2"/>
    <row r="26" spans="1:10" hidden="1" x14ac:dyDescent="0.2"/>
    <row r="27" spans="1:10" hidden="1" x14ac:dyDescent="0.2"/>
    <row r="28" spans="1:10" hidden="1" x14ac:dyDescent="0.2"/>
    <row r="29" spans="1:10" hidden="1" x14ac:dyDescent="0.2"/>
    <row r="30" spans="1:10" hidden="1" x14ac:dyDescent="0.2"/>
    <row r="31" spans="1:10" hidden="1" x14ac:dyDescent="0.2"/>
    <row r="32" spans="1:10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9" hidden="1" x14ac:dyDescent="0.2"/>
    <row r="98" spans="1:9" hidden="1" x14ac:dyDescent="0.2"/>
    <row r="100" spans="1:9" x14ac:dyDescent="0.2">
      <c r="A100" s="100" t="s">
        <v>84</v>
      </c>
      <c r="B100" s="18"/>
      <c r="C100" s="18"/>
      <c r="D100" s="18"/>
      <c r="E100" s="18"/>
      <c r="F100" s="18"/>
      <c r="G100" s="18"/>
      <c r="H100" s="18"/>
      <c r="I100" s="18"/>
    </row>
    <row r="101" spans="1:9" x14ac:dyDescent="0.2">
      <c r="A101" s="18"/>
      <c r="B101" s="18"/>
      <c r="C101" s="18"/>
      <c r="D101" s="18"/>
      <c r="E101" s="18"/>
      <c r="F101" s="18"/>
      <c r="G101" s="18"/>
      <c r="H101" s="18"/>
      <c r="I101" s="18"/>
    </row>
    <row r="102" spans="1:9" ht="13.5" thickBot="1" x14ac:dyDescent="0.25">
      <c r="A102" s="18"/>
      <c r="B102" s="18"/>
      <c r="C102" s="18"/>
      <c r="D102" s="18"/>
      <c r="E102" s="18"/>
      <c r="F102" s="18"/>
      <c r="G102" s="40" t="str">
        <f>IFERROR(INDEX(B$1:B$100,MATCH(VALUE(LEFT(G103,1)),J$1:J$100,0)),"")</f>
        <v>Enno Konsa (I-Viru)</v>
      </c>
    </row>
    <row r="103" spans="1:9" x14ac:dyDescent="0.2">
      <c r="A103" s="18"/>
      <c r="B103" s="18"/>
      <c r="C103" s="18"/>
      <c r="D103" s="18"/>
      <c r="E103" s="18"/>
      <c r="F103" s="18"/>
      <c r="G103" s="34" t="s">
        <v>72</v>
      </c>
      <c r="H103" s="86"/>
    </row>
    <row r="104" spans="1:9" x14ac:dyDescent="0.2">
      <c r="A104" s="18"/>
      <c r="B104" s="18"/>
      <c r="C104" s="18"/>
      <c r="D104" s="18"/>
      <c r="E104" s="18"/>
      <c r="F104" s="18"/>
    </row>
    <row r="105" spans="1:9" ht="13.5" thickBot="1" x14ac:dyDescent="0.25">
      <c r="A105" s="18"/>
      <c r="B105" s="18"/>
      <c r="C105" s="18"/>
      <c r="D105" s="18"/>
      <c r="E105" s="18"/>
      <c r="F105" s="18"/>
      <c r="G105" s="40" t="str">
        <f>IFERROR(INDEX(B$1:B$100,MATCH(VALUE(LEFT(G106,1)),J$1:J$100,0)),"")</f>
        <v>Lemmit Toomra (I-Viru)</v>
      </c>
      <c r="H105" s="88"/>
    </row>
    <row r="106" spans="1:9" x14ac:dyDescent="0.2">
      <c r="A106" s="18"/>
      <c r="B106" s="18"/>
      <c r="C106" s="18"/>
      <c r="D106" s="18"/>
      <c r="E106" s="18"/>
      <c r="F106" s="18"/>
      <c r="G106" s="34" t="s">
        <v>73</v>
      </c>
      <c r="H106" s="81"/>
    </row>
    <row r="107" spans="1:9" x14ac:dyDescent="0.2">
      <c r="A107" s="18"/>
      <c r="B107" s="18"/>
      <c r="C107" s="18"/>
      <c r="D107" s="18"/>
      <c r="E107" s="18"/>
      <c r="F107" s="18"/>
      <c r="G107" s="18"/>
      <c r="H107" s="18"/>
    </row>
    <row r="108" spans="1:9" ht="13.5" thickBot="1" x14ac:dyDescent="0.25">
      <c r="A108" s="18"/>
      <c r="B108" s="18"/>
      <c r="C108" s="18"/>
      <c r="D108" s="18"/>
      <c r="E108" s="18"/>
      <c r="F108" s="18"/>
      <c r="G108" s="40" t="str">
        <f>IFERROR(INDEX(B$1:B$100,MATCH(VALUE(LEFT(G109,1)),J$1:J$100,0)),"")</f>
        <v>Mihkel Lillemets (Valga)</v>
      </c>
    </row>
    <row r="109" spans="1:9" x14ac:dyDescent="0.2">
      <c r="A109" s="18"/>
      <c r="B109" s="18"/>
      <c r="C109" s="18"/>
      <c r="D109" s="18"/>
      <c r="E109" s="18"/>
      <c r="F109" s="18"/>
      <c r="G109" s="34" t="s">
        <v>71</v>
      </c>
      <c r="H109" s="86"/>
    </row>
    <row r="110" spans="1:9" x14ac:dyDescent="0.2">
      <c r="A110" s="18"/>
      <c r="B110" s="18"/>
      <c r="C110" s="18"/>
      <c r="D110" s="18"/>
      <c r="E110" s="18"/>
      <c r="F110" s="18"/>
    </row>
    <row r="111" spans="1:9" ht="13.5" thickBot="1" x14ac:dyDescent="0.25">
      <c r="A111" s="18"/>
      <c r="B111" s="18"/>
      <c r="C111" s="18"/>
      <c r="D111" s="18"/>
      <c r="E111" s="18"/>
      <c r="F111" s="18"/>
      <c r="G111" s="40" t="str">
        <f>IFERROR(INDEX(B$1:B$100,MATCH(VALUE(LEFT(G112,1)),J$1:J$100,0)),"")</f>
        <v>Jüri Erm (Tartu)</v>
      </c>
      <c r="H111" s="88"/>
    </row>
    <row r="112" spans="1:9" x14ac:dyDescent="0.2">
      <c r="A112" s="18"/>
      <c r="B112" s="18"/>
      <c r="C112" s="18"/>
      <c r="D112" s="18"/>
      <c r="E112" s="18"/>
      <c r="F112" s="18"/>
      <c r="G112" s="34" t="s">
        <v>27</v>
      </c>
      <c r="H112" s="81"/>
    </row>
    <row r="113" spans="1:8" x14ac:dyDescent="0.2">
      <c r="A113" s="18"/>
      <c r="B113" s="18"/>
      <c r="C113" s="18"/>
      <c r="D113" s="18"/>
      <c r="E113" s="18"/>
      <c r="F113" s="18"/>
      <c r="G113" s="18"/>
      <c r="H113" s="18"/>
    </row>
    <row r="114" spans="1:8" ht="13.5" thickBot="1" x14ac:dyDescent="0.25">
      <c r="A114" s="18"/>
      <c r="B114" s="18"/>
      <c r="C114" s="18"/>
      <c r="D114" s="18"/>
      <c r="E114" s="18"/>
      <c r="F114" s="18"/>
      <c r="G114" s="40" t="str">
        <f>IFERROR(INDEX(B$1:B$100,MATCH(VALUE(LEFT(G115,1)),J$1:J$100,0)),"")</f>
        <v>Uudo Blaasen (Valga)</v>
      </c>
    </row>
    <row r="115" spans="1:8" x14ac:dyDescent="0.2">
      <c r="A115" s="18"/>
      <c r="B115" s="18"/>
      <c r="C115" s="18"/>
      <c r="D115" s="18"/>
      <c r="E115" s="18"/>
      <c r="F115" s="18"/>
      <c r="G115" s="34" t="s">
        <v>31</v>
      </c>
      <c r="H115" s="86"/>
    </row>
    <row r="116" spans="1:8" x14ac:dyDescent="0.2">
      <c r="A116" s="18"/>
      <c r="B116" s="18"/>
      <c r="C116" s="18"/>
      <c r="D116" s="18"/>
      <c r="E116" s="18"/>
      <c r="F116" s="18"/>
    </row>
    <row r="117" spans="1:8" ht="13.5" thickBot="1" x14ac:dyDescent="0.25">
      <c r="A117" s="18"/>
      <c r="B117" s="18"/>
      <c r="C117" s="18"/>
      <c r="D117" s="18"/>
      <c r="E117" s="18"/>
      <c r="F117" s="18"/>
      <c r="G117" s="40" t="str">
        <f>IFERROR(INDEX(B$1:B$100,MATCH(VALUE(LEFT(G118,1)),J$1:J$100,0)),"")</f>
        <v>Elmo Lageda (I-Viru)</v>
      </c>
      <c r="H117" s="88"/>
    </row>
    <row r="118" spans="1:8" x14ac:dyDescent="0.2">
      <c r="A118" s="18"/>
      <c r="B118" s="18"/>
      <c r="C118" s="18"/>
      <c r="D118" s="18"/>
      <c r="E118" s="18"/>
      <c r="F118" s="18"/>
      <c r="G118" s="34" t="s">
        <v>32</v>
      </c>
      <c r="H118" s="81"/>
    </row>
    <row r="119" spans="1:8" hidden="1" x14ac:dyDescent="0.2"/>
    <row r="120" spans="1:8" hidden="1" x14ac:dyDescent="0.2"/>
    <row r="121" spans="1:8" hidden="1" x14ac:dyDescent="0.2"/>
    <row r="122" spans="1:8" hidden="1" x14ac:dyDescent="0.2"/>
    <row r="123" spans="1:8" hidden="1" x14ac:dyDescent="0.2"/>
    <row r="124" spans="1:8" hidden="1" x14ac:dyDescent="0.2"/>
    <row r="125" spans="1:8" hidden="1" x14ac:dyDescent="0.2"/>
    <row r="126" spans="1:8" hidden="1" x14ac:dyDescent="0.2"/>
    <row r="127" spans="1:8" hidden="1" x14ac:dyDescent="0.2"/>
    <row r="128" spans="1: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4" hidden="1" x14ac:dyDescent="0.2"/>
    <row r="290" spans="1:4" hidden="1" x14ac:dyDescent="0.2"/>
    <row r="291" spans="1:4" hidden="1" x14ac:dyDescent="0.2"/>
    <row r="292" spans="1:4" hidden="1" x14ac:dyDescent="0.2"/>
    <row r="293" spans="1:4" hidden="1" x14ac:dyDescent="0.2"/>
    <row r="294" spans="1:4" hidden="1" x14ac:dyDescent="0.2"/>
    <row r="295" spans="1:4" hidden="1" x14ac:dyDescent="0.2"/>
    <row r="296" spans="1:4" hidden="1" x14ac:dyDescent="0.2"/>
    <row r="297" spans="1:4" hidden="1" x14ac:dyDescent="0.2"/>
    <row r="299" spans="1:4" x14ac:dyDescent="0.2">
      <c r="A299" s="9"/>
      <c r="B299" s="41" t="s">
        <v>28</v>
      </c>
      <c r="C299" s="41" t="s">
        <v>40</v>
      </c>
      <c r="D299" s="41" t="s">
        <v>82</v>
      </c>
    </row>
    <row r="300" spans="1:4" x14ac:dyDescent="0.2">
      <c r="A300" s="9">
        <v>1</v>
      </c>
      <c r="B300" s="149" t="str">
        <f t="shared" ref="B300:B305" si="0">IFERROR(INDEX(G$100:G$300,MATCH(A300&amp;". koht",G$101:G$301,0)),"")</f>
        <v>Enno Konsa (I-Viru)</v>
      </c>
      <c r="C300" s="68">
        <v>1972</v>
      </c>
      <c r="D300" s="150">
        <f>IF(10+1-A300&gt;0,10+1-A300,0)</f>
        <v>10</v>
      </c>
    </row>
    <row r="301" spans="1:4" x14ac:dyDescent="0.2">
      <c r="A301" s="9">
        <v>2</v>
      </c>
      <c r="B301" s="151" t="str">
        <f t="shared" si="0"/>
        <v>Lemmit Toomra (I-Viru)</v>
      </c>
      <c r="C301" s="152">
        <v>1971</v>
      </c>
      <c r="D301" s="150">
        <f t="shared" ref="D301:D305" si="1">IF(10+1-A301&gt;0,10+1-A301,0)</f>
        <v>9</v>
      </c>
    </row>
    <row r="302" spans="1:4" x14ac:dyDescent="0.2">
      <c r="A302" s="9">
        <v>3</v>
      </c>
      <c r="B302" s="153" t="str">
        <f t="shared" si="0"/>
        <v>Mihkel Lillemets (Valga)</v>
      </c>
      <c r="C302" s="68">
        <v>1966</v>
      </c>
      <c r="D302" s="150">
        <f t="shared" si="1"/>
        <v>8</v>
      </c>
    </row>
    <row r="303" spans="1:4" x14ac:dyDescent="0.2">
      <c r="A303" s="9">
        <v>4</v>
      </c>
      <c r="B303" s="154" t="str">
        <f t="shared" si="0"/>
        <v>Jüri Erm (Tartu)</v>
      </c>
      <c r="C303" s="63">
        <v>1964</v>
      </c>
      <c r="D303" s="150">
        <f t="shared" si="1"/>
        <v>7</v>
      </c>
    </row>
    <row r="304" spans="1:4" x14ac:dyDescent="0.2">
      <c r="A304" s="9">
        <v>5</v>
      </c>
      <c r="B304" s="154" t="str">
        <f t="shared" si="0"/>
        <v>Uudo Blaasen (Valga)</v>
      </c>
      <c r="C304" s="63">
        <v>1971</v>
      </c>
      <c r="D304" s="150">
        <f t="shared" si="1"/>
        <v>6</v>
      </c>
    </row>
    <row r="305" spans="1:4" x14ac:dyDescent="0.2">
      <c r="A305" s="9">
        <v>6</v>
      </c>
      <c r="B305" s="154" t="str">
        <f t="shared" si="0"/>
        <v>Elmo Lageda (I-Viru)</v>
      </c>
      <c r="C305" s="63">
        <v>1968</v>
      </c>
      <c r="D305" s="150">
        <f t="shared" si="1"/>
        <v>5</v>
      </c>
    </row>
  </sheetData>
  <conditionalFormatting sqref="B1:G1048576">
    <cfRule type="containsText" dxfId="119" priority="16" operator="containsText" text="I-Viru">
      <formula>NOT(ISERROR(SEARCH("I-Viru",B1)))</formula>
    </cfRule>
  </conditionalFormatting>
  <conditionalFormatting sqref="D7 C8">
    <cfRule type="aboveAverage" dxfId="118" priority="15"/>
  </conditionalFormatting>
  <conditionalFormatting sqref="E7 C9">
    <cfRule type="aboveAverage" dxfId="117" priority="14"/>
  </conditionalFormatting>
  <conditionalFormatting sqref="F7 C10">
    <cfRule type="aboveAverage" dxfId="116" priority="13"/>
  </conditionalFormatting>
  <conditionalFormatting sqref="E8 D9">
    <cfRule type="aboveAverage" dxfId="115" priority="12"/>
  </conditionalFormatting>
  <conditionalFormatting sqref="G7 C11">
    <cfRule type="aboveAverage" dxfId="114" priority="11"/>
  </conditionalFormatting>
  <conditionalFormatting sqref="F8 D10">
    <cfRule type="aboveAverage" dxfId="113" priority="10"/>
  </conditionalFormatting>
  <conditionalFormatting sqref="G8 D11">
    <cfRule type="aboveAverage" dxfId="112" priority="9"/>
  </conditionalFormatting>
  <conditionalFormatting sqref="F9 E10">
    <cfRule type="aboveAverage" dxfId="111" priority="8"/>
  </conditionalFormatting>
  <conditionalFormatting sqref="G9 E11">
    <cfRule type="aboveAverage" dxfId="110" priority="7"/>
  </conditionalFormatting>
  <conditionalFormatting sqref="F11 G10">
    <cfRule type="aboveAverage" dxfId="109" priority="6"/>
  </conditionalFormatting>
  <conditionalFormatting sqref="H7 C12">
    <cfRule type="aboveAverage" dxfId="108" priority="5"/>
  </conditionalFormatting>
  <conditionalFormatting sqref="D12 H8">
    <cfRule type="aboveAverage" dxfId="107" priority="4"/>
  </conditionalFormatting>
  <conditionalFormatting sqref="E12 H9">
    <cfRule type="aboveAverage" dxfId="106" priority="3" aboveAverage="0"/>
  </conditionalFormatting>
  <conditionalFormatting sqref="F12 H10">
    <cfRule type="aboveAverage" dxfId="105" priority="2"/>
  </conditionalFormatting>
  <conditionalFormatting sqref="G12 H11">
    <cfRule type="aboveAverage" dxfId="104" priority="1"/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J305"/>
  <sheetViews>
    <sheetView showGridLines="0" showRowColHeaders="0" zoomScaleNormal="100" workbookViewId="0">
      <pane ySplit="4" topLeftCell="A5" activePane="bottomLeft" state="frozen"/>
      <selection activeCell="K1" sqref="K1"/>
      <selection pane="bottomLeft" activeCell="J1" sqref="J1"/>
    </sheetView>
  </sheetViews>
  <sheetFormatPr defaultRowHeight="12.75" x14ac:dyDescent="0.2"/>
  <cols>
    <col min="1" max="1" width="3.28515625" style="18" customWidth="1"/>
    <col min="2" max="2" width="26.42578125" style="18" customWidth="1"/>
    <col min="3" max="10" width="6.28515625" style="18" customWidth="1"/>
    <col min="11" max="16384" width="9.140625" style="18"/>
  </cols>
  <sheetData>
    <row r="1" spans="1:10" x14ac:dyDescent="0.2">
      <c r="A1" s="46" t="str">
        <f>Võistkondlik!B1</f>
        <v>ESVL INDIVIDUAAL-VÕISTKONDLIKUD MEISTRIVÕISTLUSED PETANGIS 2013</v>
      </c>
      <c r="B1" s="47"/>
      <c r="C1" s="47"/>
      <c r="E1" s="39"/>
    </row>
    <row r="2" spans="1:10" x14ac:dyDescent="0.2">
      <c r="A2" s="39" t="str">
        <f>Võistkondlik!B2</f>
        <v>Toimumisaeg: L, 25.05.2013 kell 11:00</v>
      </c>
      <c r="B2" s="47"/>
      <c r="C2" s="47"/>
      <c r="E2" s="39"/>
    </row>
    <row r="3" spans="1:10" x14ac:dyDescent="0.2">
      <c r="A3" s="39" t="str">
        <f>Võistkondlik!B3</f>
        <v>Toimumiskoht: Läänemaa, Haapsalu, Uuskalda</v>
      </c>
      <c r="B3" s="47"/>
      <c r="C3" s="47"/>
      <c r="E3" s="39"/>
    </row>
    <row r="4" spans="1:10" x14ac:dyDescent="0.2">
      <c r="A4" s="48" t="s">
        <v>50</v>
      </c>
      <c r="B4" s="47"/>
    </row>
    <row r="6" spans="1:10" x14ac:dyDescent="0.2">
      <c r="A6" s="36"/>
      <c r="B6" s="36"/>
      <c r="C6" s="90">
        <v>1</v>
      </c>
      <c r="D6" s="90">
        <v>2</v>
      </c>
      <c r="E6" s="90">
        <v>3</v>
      </c>
      <c r="F6" s="90">
        <v>4</v>
      </c>
      <c r="G6" s="90">
        <v>5</v>
      </c>
      <c r="H6" s="41">
        <v>6</v>
      </c>
      <c r="I6" s="90" t="s">
        <v>1</v>
      </c>
      <c r="J6" s="90" t="s">
        <v>2</v>
      </c>
    </row>
    <row r="7" spans="1:10" x14ac:dyDescent="0.2">
      <c r="A7" s="36">
        <v>1</v>
      </c>
      <c r="B7" s="53" t="s">
        <v>111</v>
      </c>
      <c r="C7" s="158"/>
      <c r="D7" s="159">
        <v>13</v>
      </c>
      <c r="E7" s="159">
        <v>13</v>
      </c>
      <c r="F7" s="159">
        <v>13</v>
      </c>
      <c r="G7" s="159">
        <v>13</v>
      </c>
      <c r="H7" s="43">
        <v>13</v>
      </c>
      <c r="I7" s="80" t="s">
        <v>76</v>
      </c>
      <c r="J7" s="71">
        <v>1</v>
      </c>
    </row>
    <row r="8" spans="1:10" x14ac:dyDescent="0.2">
      <c r="A8" s="36">
        <v>2</v>
      </c>
      <c r="B8" s="69" t="s">
        <v>112</v>
      </c>
      <c r="C8" s="21">
        <v>3</v>
      </c>
      <c r="D8" s="37"/>
      <c r="E8" s="21">
        <v>7</v>
      </c>
      <c r="F8" s="21">
        <v>5</v>
      </c>
      <c r="G8" s="21">
        <v>7</v>
      </c>
      <c r="H8" s="43">
        <v>13</v>
      </c>
      <c r="I8" s="72" t="s">
        <v>17</v>
      </c>
      <c r="J8" s="71">
        <v>5</v>
      </c>
    </row>
    <row r="9" spans="1:10" x14ac:dyDescent="0.2">
      <c r="A9" s="36">
        <v>3</v>
      </c>
      <c r="B9" s="9" t="s">
        <v>145</v>
      </c>
      <c r="C9" s="21">
        <v>9</v>
      </c>
      <c r="D9" s="170">
        <v>13</v>
      </c>
      <c r="E9" s="37"/>
      <c r="F9" s="21">
        <v>6</v>
      </c>
      <c r="G9" s="21">
        <v>8</v>
      </c>
      <c r="H9" s="63">
        <v>13</v>
      </c>
      <c r="I9" s="80" t="s">
        <v>16</v>
      </c>
      <c r="J9" s="71">
        <v>4</v>
      </c>
    </row>
    <row r="10" spans="1:10" x14ac:dyDescent="0.2">
      <c r="A10" s="36">
        <v>4</v>
      </c>
      <c r="B10" s="53" t="s">
        <v>113</v>
      </c>
      <c r="C10" s="21">
        <v>3</v>
      </c>
      <c r="D10" s="170">
        <v>13</v>
      </c>
      <c r="E10" s="21">
        <v>13</v>
      </c>
      <c r="F10" s="37"/>
      <c r="G10" s="38">
        <v>13</v>
      </c>
      <c r="H10" s="63">
        <v>13</v>
      </c>
      <c r="I10" s="80" t="s">
        <v>51</v>
      </c>
      <c r="J10" s="71">
        <v>2</v>
      </c>
    </row>
    <row r="11" spans="1:10" x14ac:dyDescent="0.2">
      <c r="A11" s="36">
        <v>5</v>
      </c>
      <c r="B11" s="53" t="s">
        <v>114</v>
      </c>
      <c r="C11" s="21">
        <v>7</v>
      </c>
      <c r="D11" s="21">
        <v>13</v>
      </c>
      <c r="E11" s="21">
        <v>13</v>
      </c>
      <c r="F11" s="21">
        <v>11</v>
      </c>
      <c r="G11" s="37"/>
      <c r="H11" s="43">
        <v>13</v>
      </c>
      <c r="I11" s="80" t="s">
        <v>52</v>
      </c>
      <c r="J11" s="71">
        <v>3</v>
      </c>
    </row>
    <row r="12" spans="1:10" x14ac:dyDescent="0.2">
      <c r="A12" s="36">
        <v>6</v>
      </c>
      <c r="B12" s="73" t="s">
        <v>115</v>
      </c>
      <c r="C12" s="38">
        <v>7</v>
      </c>
      <c r="D12" s="38">
        <v>12</v>
      </c>
      <c r="E12" s="21">
        <v>11</v>
      </c>
      <c r="F12" s="21">
        <v>3</v>
      </c>
      <c r="G12" s="43">
        <v>12</v>
      </c>
      <c r="H12" s="37"/>
      <c r="I12" s="80" t="s">
        <v>77</v>
      </c>
      <c r="J12" s="43">
        <v>6</v>
      </c>
    </row>
    <row r="14" spans="1:10" x14ac:dyDescent="0.2">
      <c r="B14" s="45" t="s">
        <v>3</v>
      </c>
      <c r="C14" s="76" t="s">
        <v>53</v>
      </c>
      <c r="D14" s="76" t="s">
        <v>10</v>
      </c>
      <c r="E14" s="76" t="s">
        <v>11</v>
      </c>
    </row>
    <row r="15" spans="1:10" x14ac:dyDescent="0.2">
      <c r="B15" s="45" t="s">
        <v>6</v>
      </c>
      <c r="C15" s="76" t="s">
        <v>4</v>
      </c>
      <c r="D15" s="76" t="s">
        <v>5</v>
      </c>
      <c r="E15" s="76" t="s">
        <v>55</v>
      </c>
    </row>
    <row r="16" spans="1:10" x14ac:dyDescent="0.2">
      <c r="B16" s="45" t="s">
        <v>9</v>
      </c>
      <c r="C16" s="76" t="s">
        <v>17</v>
      </c>
      <c r="D16" s="76" t="s">
        <v>16</v>
      </c>
      <c r="E16" s="76" t="s">
        <v>57</v>
      </c>
    </row>
    <row r="17" spans="1:8" x14ac:dyDescent="0.2">
      <c r="B17" s="45" t="s">
        <v>12</v>
      </c>
      <c r="C17" s="76" t="s">
        <v>7</v>
      </c>
      <c r="D17" s="76" t="s">
        <v>54</v>
      </c>
      <c r="E17" s="76" t="s">
        <v>8</v>
      </c>
    </row>
    <row r="18" spans="1:8" x14ac:dyDescent="0.2">
      <c r="B18" s="45" t="s">
        <v>15</v>
      </c>
      <c r="C18" s="76" t="s">
        <v>18</v>
      </c>
      <c r="D18" s="76" t="s">
        <v>14</v>
      </c>
      <c r="E18" s="76" t="s">
        <v>56</v>
      </c>
    </row>
    <row r="19" spans="1:8" hidden="1" x14ac:dyDescent="0.2">
      <c r="A19" s="19"/>
      <c r="G19" s="24"/>
      <c r="H19" s="24"/>
    </row>
    <row r="20" spans="1:8" hidden="1" x14ac:dyDescent="0.2"/>
    <row r="21" spans="1:8" hidden="1" x14ac:dyDescent="0.2"/>
    <row r="22" spans="1:8" hidden="1" x14ac:dyDescent="0.2"/>
    <row r="23" spans="1:8" hidden="1" x14ac:dyDescent="0.2"/>
    <row r="24" spans="1:8" hidden="1" x14ac:dyDescent="0.2"/>
    <row r="25" spans="1:8" hidden="1" x14ac:dyDescent="0.2"/>
    <row r="26" spans="1:8" hidden="1" x14ac:dyDescent="0.2"/>
    <row r="27" spans="1:8" hidden="1" x14ac:dyDescent="0.2">
      <c r="B27" s="67"/>
    </row>
    <row r="28" spans="1:8" hidden="1" x14ac:dyDescent="0.2"/>
    <row r="29" spans="1:8" hidden="1" x14ac:dyDescent="0.2"/>
    <row r="30" spans="1:8" hidden="1" x14ac:dyDescent="0.2"/>
    <row r="31" spans="1:8" hidden="1" x14ac:dyDescent="0.2"/>
    <row r="32" spans="1:8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8" hidden="1" x14ac:dyDescent="0.2"/>
    <row r="98" spans="1:8" hidden="1" x14ac:dyDescent="0.2"/>
    <row r="100" spans="1:8" x14ac:dyDescent="0.2">
      <c r="A100" s="100" t="s">
        <v>84</v>
      </c>
    </row>
    <row r="102" spans="1:8" ht="13.5" thickBot="1" x14ac:dyDescent="0.25">
      <c r="G102" s="40" t="str">
        <f>IFERROR(INDEX(B$1:B$100,MATCH(VALUE(LEFT(G103,1)),J$1:J$100,0)),"")</f>
        <v>Ljudmilla Lüitsepp (Võru)</v>
      </c>
      <c r="H102" s="40"/>
    </row>
    <row r="103" spans="1:8" x14ac:dyDescent="0.2">
      <c r="G103" s="34" t="s">
        <v>72</v>
      </c>
      <c r="H103" s="86"/>
    </row>
    <row r="104" spans="1:8" x14ac:dyDescent="0.2">
      <c r="G104" s="40"/>
      <c r="H104" s="40"/>
    </row>
    <row r="105" spans="1:8" ht="13.5" thickBot="1" x14ac:dyDescent="0.25">
      <c r="G105" s="40" t="str">
        <f>IFERROR(INDEX(B$1:B$100,MATCH(VALUE(LEFT(G106,1)),J$1:J$100,0)),"")</f>
        <v>Kertu Palm (Tartu)</v>
      </c>
      <c r="H105" s="88"/>
    </row>
    <row r="106" spans="1:8" x14ac:dyDescent="0.2">
      <c r="G106" s="34" t="s">
        <v>73</v>
      </c>
      <c r="H106" s="81"/>
    </row>
    <row r="108" spans="1:8" ht="13.5" thickBot="1" x14ac:dyDescent="0.25">
      <c r="G108" s="40" t="str">
        <f>IFERROR(INDEX(B$1:B$100,MATCH(VALUE(LEFT(G109,1)),J$1:J$100,0)),"")</f>
        <v>Anneli Kattai (Valga)</v>
      </c>
      <c r="H108" s="40"/>
    </row>
    <row r="109" spans="1:8" x14ac:dyDescent="0.2">
      <c r="G109" s="34" t="s">
        <v>71</v>
      </c>
      <c r="H109" s="86"/>
    </row>
    <row r="110" spans="1:8" x14ac:dyDescent="0.2">
      <c r="G110" s="40"/>
      <c r="H110" s="40"/>
    </row>
    <row r="111" spans="1:8" ht="13.5" thickBot="1" x14ac:dyDescent="0.25">
      <c r="G111" s="40" t="str">
        <f>IFERROR(INDEX(B$1:B$100,MATCH(VALUE(LEFT(G112,1)),J$1:J$100,0)),"")</f>
        <v>Svetlana Sobolko (I-Viru)</v>
      </c>
      <c r="H111" s="88"/>
    </row>
    <row r="112" spans="1:8" x14ac:dyDescent="0.2">
      <c r="G112" s="34" t="s">
        <v>27</v>
      </c>
      <c r="H112" s="81"/>
    </row>
    <row r="114" spans="7:8" ht="13.5" thickBot="1" x14ac:dyDescent="0.25">
      <c r="G114" s="40" t="str">
        <f>IFERROR(INDEX(B$1:B$100,MATCH(VALUE(LEFT(G115,1)),J$1:J$100,0)),"")</f>
        <v>Irene Võrklaev (Lääne)</v>
      </c>
      <c r="H114" s="40"/>
    </row>
    <row r="115" spans="7:8" x14ac:dyDescent="0.2">
      <c r="G115" s="34" t="s">
        <v>31</v>
      </c>
      <c r="H115" s="86"/>
    </row>
    <row r="116" spans="7:8" x14ac:dyDescent="0.2">
      <c r="G116" s="40"/>
      <c r="H116" s="40"/>
    </row>
    <row r="117" spans="7:8" ht="13.5" thickBot="1" x14ac:dyDescent="0.25">
      <c r="G117" s="40" t="str">
        <f>IFERROR(INDEX(B$1:B$100,MATCH(VALUE(LEFT(G118,1)),J$1:J$100,0)),"")</f>
        <v>Aili Robas (Lääne)</v>
      </c>
      <c r="H117" s="88"/>
    </row>
    <row r="118" spans="7:8" x14ac:dyDescent="0.2">
      <c r="G118" s="34" t="s">
        <v>32</v>
      </c>
      <c r="H118" s="81"/>
    </row>
    <row r="119" spans="7:8" hidden="1" x14ac:dyDescent="0.2"/>
    <row r="120" spans="7:8" hidden="1" x14ac:dyDescent="0.2"/>
    <row r="121" spans="7:8" hidden="1" x14ac:dyDescent="0.2"/>
    <row r="122" spans="7:8" hidden="1" x14ac:dyDescent="0.2"/>
    <row r="123" spans="7:8" hidden="1" x14ac:dyDescent="0.2"/>
    <row r="124" spans="7:8" hidden="1" x14ac:dyDescent="0.2"/>
    <row r="125" spans="7:8" hidden="1" x14ac:dyDescent="0.2"/>
    <row r="126" spans="7:8" hidden="1" x14ac:dyDescent="0.2"/>
    <row r="127" spans="7:8" hidden="1" x14ac:dyDescent="0.2"/>
    <row r="128" spans="7: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4" hidden="1" x14ac:dyDescent="0.2"/>
    <row r="290" spans="1:4" hidden="1" x14ac:dyDescent="0.2"/>
    <row r="291" spans="1:4" hidden="1" x14ac:dyDescent="0.2"/>
    <row r="292" spans="1:4" hidden="1" x14ac:dyDescent="0.2"/>
    <row r="293" spans="1:4" hidden="1" x14ac:dyDescent="0.2"/>
    <row r="294" spans="1:4" hidden="1" x14ac:dyDescent="0.2"/>
    <row r="295" spans="1:4" hidden="1" x14ac:dyDescent="0.2"/>
    <row r="296" spans="1:4" hidden="1" x14ac:dyDescent="0.2"/>
    <row r="297" spans="1:4" hidden="1" x14ac:dyDescent="0.2"/>
    <row r="299" spans="1:4" x14ac:dyDescent="0.2">
      <c r="A299" s="9"/>
      <c r="B299" s="41" t="s">
        <v>28</v>
      </c>
      <c r="C299" s="41" t="s">
        <v>40</v>
      </c>
      <c r="D299" s="41" t="s">
        <v>82</v>
      </c>
    </row>
    <row r="300" spans="1:4" x14ac:dyDescent="0.2">
      <c r="A300" s="9">
        <v>1</v>
      </c>
      <c r="B300" s="149" t="str">
        <f t="shared" ref="B300:B305" si="0">IFERROR(INDEX(G$100:G$300,MATCH(A300&amp;". koht",G$101:G$301,0)),"")</f>
        <v>Ljudmilla Lüitsepp (Võru)</v>
      </c>
      <c r="C300" s="68">
        <v>1972</v>
      </c>
      <c r="D300" s="150">
        <f>IF(10+1-A300&gt;0,10+1-A300,0)</f>
        <v>10</v>
      </c>
    </row>
    <row r="301" spans="1:4" x14ac:dyDescent="0.2">
      <c r="A301" s="9">
        <v>2</v>
      </c>
      <c r="B301" s="151" t="str">
        <f t="shared" si="0"/>
        <v>Kertu Palm (Tartu)</v>
      </c>
      <c r="C301" s="152">
        <v>1971</v>
      </c>
      <c r="D301" s="150">
        <f t="shared" ref="D301:D305" si="1">IF(10+1-A301&gt;0,10+1-A301,0)</f>
        <v>9</v>
      </c>
    </row>
    <row r="302" spans="1:4" x14ac:dyDescent="0.2">
      <c r="A302" s="9">
        <v>3</v>
      </c>
      <c r="B302" s="153" t="str">
        <f t="shared" si="0"/>
        <v>Anneli Kattai (Valga)</v>
      </c>
      <c r="C302" s="68">
        <v>1966</v>
      </c>
      <c r="D302" s="150">
        <f t="shared" si="1"/>
        <v>8</v>
      </c>
    </row>
    <row r="303" spans="1:4" x14ac:dyDescent="0.2">
      <c r="A303" s="9">
        <v>4</v>
      </c>
      <c r="B303" s="154" t="str">
        <f t="shared" si="0"/>
        <v>Svetlana Sobolko (I-Viru)</v>
      </c>
      <c r="C303" s="63">
        <v>1964</v>
      </c>
      <c r="D303" s="150">
        <f t="shared" si="1"/>
        <v>7</v>
      </c>
    </row>
    <row r="304" spans="1:4" x14ac:dyDescent="0.2">
      <c r="A304" s="9">
        <v>5</v>
      </c>
      <c r="B304" s="154" t="str">
        <f t="shared" si="0"/>
        <v>Irene Võrklaev (Lääne)</v>
      </c>
      <c r="C304" s="63">
        <v>1971</v>
      </c>
      <c r="D304" s="150">
        <f t="shared" si="1"/>
        <v>6</v>
      </c>
    </row>
    <row r="305" spans="1:4" x14ac:dyDescent="0.2">
      <c r="A305" s="9">
        <v>6</v>
      </c>
      <c r="B305" s="154" t="str">
        <f t="shared" si="0"/>
        <v>Aili Robas (Lääne)</v>
      </c>
      <c r="C305" s="63">
        <v>1968</v>
      </c>
      <c r="D305" s="150">
        <f t="shared" si="1"/>
        <v>5</v>
      </c>
    </row>
  </sheetData>
  <conditionalFormatting sqref="B1:G1048576">
    <cfRule type="containsText" dxfId="103" priority="16" operator="containsText" text="I-Viru">
      <formula>NOT(ISERROR(SEARCH("I-Viru",B1)))</formula>
    </cfRule>
  </conditionalFormatting>
  <conditionalFormatting sqref="D7 C8">
    <cfRule type="aboveAverage" dxfId="102" priority="15"/>
  </conditionalFormatting>
  <conditionalFormatting sqref="E7 C9">
    <cfRule type="aboveAverage" dxfId="101" priority="14"/>
  </conditionalFormatting>
  <conditionalFormatting sqref="F7 C10">
    <cfRule type="aboveAverage" dxfId="100" priority="13"/>
  </conditionalFormatting>
  <conditionalFormatting sqref="E8 D9">
    <cfRule type="aboveAverage" dxfId="99" priority="12"/>
  </conditionalFormatting>
  <conditionalFormatting sqref="G7 C11">
    <cfRule type="aboveAverage" dxfId="98" priority="11"/>
  </conditionalFormatting>
  <conditionalFormatting sqref="F8 D10">
    <cfRule type="aboveAverage" dxfId="97" priority="10"/>
  </conditionalFormatting>
  <conditionalFormatting sqref="G8 D11">
    <cfRule type="aboveAverage" dxfId="96" priority="9"/>
  </conditionalFormatting>
  <conditionalFormatting sqref="F9 E10">
    <cfRule type="aboveAverage" dxfId="95" priority="8"/>
  </conditionalFormatting>
  <conditionalFormatting sqref="G9 E11">
    <cfRule type="aboveAverage" dxfId="94" priority="7"/>
  </conditionalFormatting>
  <conditionalFormatting sqref="F11 G10">
    <cfRule type="aboveAverage" dxfId="93" priority="6"/>
  </conditionalFormatting>
  <conditionalFormatting sqref="H7 C12">
    <cfRule type="aboveAverage" dxfId="92" priority="5"/>
  </conditionalFormatting>
  <conditionalFormatting sqref="D12 H8">
    <cfRule type="aboveAverage" dxfId="91" priority="4"/>
  </conditionalFormatting>
  <conditionalFormatting sqref="E12 H9">
    <cfRule type="aboveAverage" dxfId="90" priority="3" aboveAverage="0"/>
  </conditionalFormatting>
  <conditionalFormatting sqref="F12 H10">
    <cfRule type="aboveAverage" dxfId="89" priority="2"/>
  </conditionalFormatting>
  <conditionalFormatting sqref="G12 H11">
    <cfRule type="aboveAverage" dxfId="88" priority="1"/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L310"/>
  <sheetViews>
    <sheetView showGridLines="0" showRowColHeaders="0" zoomScaleNormal="100" workbookViewId="0">
      <pane ySplit="4" topLeftCell="A5" activePane="bottomLeft" state="frozen"/>
      <selection activeCell="K1" sqref="K1"/>
      <selection pane="bottomLeft" activeCell="J1" sqref="J1"/>
    </sheetView>
  </sheetViews>
  <sheetFormatPr defaultRowHeight="12.75" x14ac:dyDescent="0.2"/>
  <cols>
    <col min="1" max="1" width="3.28515625" style="18" customWidth="1"/>
    <col min="2" max="2" width="26.42578125" style="18" customWidth="1"/>
    <col min="3" max="10" width="6.28515625" style="18" customWidth="1"/>
    <col min="11" max="11" width="4.7109375" style="18" customWidth="1"/>
    <col min="12" max="12" width="6.28515625" style="18" customWidth="1"/>
    <col min="13" max="16384" width="9.140625" style="18"/>
  </cols>
  <sheetData>
    <row r="1" spans="1:12" x14ac:dyDescent="0.2">
      <c r="A1" s="46" t="str">
        <f>Võistkondlik!B1</f>
        <v>ESVL INDIVIDUAAL-VÕISTKONDLIKUD MEISTRIVÕISTLUSED PETANGIS 2013</v>
      </c>
      <c r="B1" s="47"/>
      <c r="C1" s="47"/>
      <c r="E1" s="39"/>
    </row>
    <row r="2" spans="1:12" x14ac:dyDescent="0.2">
      <c r="A2" s="39" t="str">
        <f>Võistkondlik!B2</f>
        <v>Toimumisaeg: L, 25.05.2013 kell 11:00</v>
      </c>
      <c r="B2" s="47"/>
      <c r="C2" s="47"/>
      <c r="E2" s="39"/>
    </row>
    <row r="3" spans="1:12" x14ac:dyDescent="0.2">
      <c r="A3" s="39" t="str">
        <f>Võistkondlik!B3</f>
        <v>Toimumiskoht: Läänemaa, Haapsalu, Uuskalda</v>
      </c>
      <c r="B3" s="47"/>
      <c r="C3" s="47"/>
      <c r="E3" s="39"/>
    </row>
    <row r="4" spans="1:12" x14ac:dyDescent="0.2">
      <c r="A4" s="48" t="s">
        <v>58</v>
      </c>
      <c r="B4" s="47"/>
    </row>
    <row r="6" spans="1:12" x14ac:dyDescent="0.2">
      <c r="A6" s="36" t="s">
        <v>0</v>
      </c>
      <c r="B6" s="36"/>
      <c r="C6" s="90">
        <v>1</v>
      </c>
      <c r="D6" s="90">
        <v>2</v>
      </c>
      <c r="E6" s="90">
        <v>3</v>
      </c>
      <c r="F6" s="90">
        <v>4</v>
      </c>
      <c r="G6" s="90">
        <v>5</v>
      </c>
      <c r="H6" s="148"/>
      <c r="I6" s="11" t="s">
        <v>1</v>
      </c>
      <c r="J6" s="90" t="s">
        <v>2</v>
      </c>
    </row>
    <row r="7" spans="1:12" x14ac:dyDescent="0.2">
      <c r="A7" s="36">
        <v>1</v>
      </c>
      <c r="B7" s="92" t="s">
        <v>116</v>
      </c>
      <c r="C7" s="158"/>
      <c r="D7" s="159">
        <v>13</v>
      </c>
      <c r="E7" s="184">
        <v>11</v>
      </c>
      <c r="F7" s="184">
        <v>13</v>
      </c>
      <c r="G7" s="159">
        <v>13</v>
      </c>
      <c r="H7" s="148"/>
      <c r="I7" s="82" t="s">
        <v>21</v>
      </c>
      <c r="J7" s="90" t="s">
        <v>23</v>
      </c>
      <c r="K7" s="144">
        <v>8</v>
      </c>
      <c r="L7" s="146"/>
    </row>
    <row r="8" spans="1:12" x14ac:dyDescent="0.2">
      <c r="A8" s="36">
        <v>2</v>
      </c>
      <c r="B8" s="73" t="s">
        <v>117</v>
      </c>
      <c r="C8" s="21">
        <v>4</v>
      </c>
      <c r="D8" s="37"/>
      <c r="E8" s="21">
        <v>5</v>
      </c>
      <c r="F8" s="21">
        <v>12</v>
      </c>
      <c r="G8" s="21">
        <v>12</v>
      </c>
      <c r="H8" s="148"/>
      <c r="I8" s="80" t="s">
        <v>41</v>
      </c>
      <c r="J8" s="71" t="s">
        <v>35</v>
      </c>
      <c r="K8" s="145"/>
      <c r="L8" s="146"/>
    </row>
    <row r="9" spans="1:12" x14ac:dyDescent="0.2">
      <c r="A9" s="36">
        <v>3</v>
      </c>
      <c r="B9" s="117" t="s">
        <v>118</v>
      </c>
      <c r="C9" s="2">
        <v>13</v>
      </c>
      <c r="D9" s="170">
        <v>13</v>
      </c>
      <c r="E9" s="37"/>
      <c r="F9" s="2">
        <v>11</v>
      </c>
      <c r="G9" s="21">
        <v>13</v>
      </c>
      <c r="H9" s="148"/>
      <c r="I9" s="82" t="s">
        <v>21</v>
      </c>
      <c r="J9" s="90" t="s">
        <v>26</v>
      </c>
      <c r="K9" s="144">
        <v>0</v>
      </c>
      <c r="L9" s="146"/>
    </row>
    <row r="10" spans="1:12" x14ac:dyDescent="0.2">
      <c r="A10" s="36">
        <v>4</v>
      </c>
      <c r="B10" s="92" t="s">
        <v>148</v>
      </c>
      <c r="C10" s="2">
        <v>3</v>
      </c>
      <c r="D10" s="170">
        <v>13</v>
      </c>
      <c r="E10" s="2">
        <v>13</v>
      </c>
      <c r="F10" s="37"/>
      <c r="G10" s="38">
        <v>13</v>
      </c>
      <c r="H10" s="148"/>
      <c r="I10" s="82" t="s">
        <v>21</v>
      </c>
      <c r="J10" s="71" t="s">
        <v>29</v>
      </c>
      <c r="K10" s="144">
        <v>-8</v>
      </c>
      <c r="L10" s="146"/>
    </row>
    <row r="11" spans="1:12" x14ac:dyDescent="0.2">
      <c r="A11" s="36">
        <v>5</v>
      </c>
      <c r="B11" s="118" t="s">
        <v>146</v>
      </c>
      <c r="C11" s="21">
        <v>9</v>
      </c>
      <c r="D11" s="21">
        <v>13</v>
      </c>
      <c r="E11" s="21">
        <v>8</v>
      </c>
      <c r="F11" s="21">
        <v>9</v>
      </c>
      <c r="G11" s="37"/>
      <c r="H11" s="148"/>
      <c r="I11" s="80" t="s">
        <v>7</v>
      </c>
      <c r="J11" s="71" t="s">
        <v>33</v>
      </c>
    </row>
    <row r="13" spans="1:12" x14ac:dyDescent="0.2">
      <c r="A13" s="36" t="s">
        <v>19</v>
      </c>
      <c r="B13" s="36"/>
      <c r="C13" s="20">
        <v>1</v>
      </c>
      <c r="D13" s="20">
        <v>2</v>
      </c>
      <c r="E13" s="20">
        <v>3</v>
      </c>
      <c r="F13" s="20">
        <v>4</v>
      </c>
      <c r="G13" s="20">
        <v>5</v>
      </c>
      <c r="H13" s="41">
        <v>6</v>
      </c>
      <c r="I13" s="20" t="s">
        <v>1</v>
      </c>
      <c r="J13" s="20" t="s">
        <v>2</v>
      </c>
    </row>
    <row r="14" spans="1:12" x14ac:dyDescent="0.2">
      <c r="A14" s="36">
        <v>1</v>
      </c>
      <c r="B14" s="117" t="s">
        <v>119</v>
      </c>
      <c r="C14" s="158"/>
      <c r="D14" s="159">
        <v>6</v>
      </c>
      <c r="E14" s="184">
        <v>13</v>
      </c>
      <c r="F14" s="159">
        <v>13</v>
      </c>
      <c r="G14" s="159">
        <v>13</v>
      </c>
      <c r="H14" s="43">
        <v>13</v>
      </c>
      <c r="I14" s="82" t="s">
        <v>51</v>
      </c>
      <c r="J14" s="90" t="s">
        <v>24</v>
      </c>
      <c r="K14" s="142" t="s">
        <v>69</v>
      </c>
    </row>
    <row r="15" spans="1:12" x14ac:dyDescent="0.2">
      <c r="A15" s="36">
        <v>2</v>
      </c>
      <c r="B15" s="42" t="s">
        <v>120</v>
      </c>
      <c r="C15" s="21">
        <v>13</v>
      </c>
      <c r="D15" s="37"/>
      <c r="E15" s="21">
        <v>9</v>
      </c>
      <c r="F15" s="21">
        <v>13</v>
      </c>
      <c r="G15" s="21">
        <v>13</v>
      </c>
      <c r="H15" s="43">
        <v>13</v>
      </c>
      <c r="I15" s="82" t="s">
        <v>51</v>
      </c>
      <c r="J15" s="90" t="s">
        <v>25</v>
      </c>
      <c r="K15" s="142" t="s">
        <v>70</v>
      </c>
    </row>
    <row r="16" spans="1:12" x14ac:dyDescent="0.2">
      <c r="A16" s="36">
        <v>3</v>
      </c>
      <c r="B16" s="92" t="s">
        <v>121</v>
      </c>
      <c r="C16" s="2">
        <v>8</v>
      </c>
      <c r="D16" s="170">
        <v>13</v>
      </c>
      <c r="E16" s="37"/>
      <c r="F16" s="21">
        <v>7</v>
      </c>
      <c r="G16" s="21">
        <v>12</v>
      </c>
      <c r="H16" s="125">
        <v>6</v>
      </c>
      <c r="I16" s="123" t="s">
        <v>17</v>
      </c>
      <c r="J16" s="71" t="s">
        <v>78</v>
      </c>
      <c r="K16" s="143" t="s">
        <v>69</v>
      </c>
    </row>
    <row r="17" spans="1:11" x14ac:dyDescent="0.2">
      <c r="A17" s="36">
        <v>4</v>
      </c>
      <c r="B17" s="92" t="s">
        <v>122</v>
      </c>
      <c r="C17" s="21">
        <v>4</v>
      </c>
      <c r="D17" s="170">
        <v>0</v>
      </c>
      <c r="E17" s="21">
        <v>13</v>
      </c>
      <c r="F17" s="37"/>
      <c r="G17" s="38">
        <v>13</v>
      </c>
      <c r="H17" s="63">
        <v>13</v>
      </c>
      <c r="I17" s="80" t="s">
        <v>52</v>
      </c>
      <c r="J17" s="71" t="s">
        <v>30</v>
      </c>
    </row>
    <row r="18" spans="1:11" x14ac:dyDescent="0.2">
      <c r="A18" s="36">
        <v>5</v>
      </c>
      <c r="B18" s="92" t="s">
        <v>123</v>
      </c>
      <c r="C18" s="21">
        <v>8</v>
      </c>
      <c r="D18" s="21">
        <v>10</v>
      </c>
      <c r="E18" s="21">
        <v>13</v>
      </c>
      <c r="F18" s="21">
        <v>9</v>
      </c>
      <c r="G18" s="37"/>
      <c r="H18" s="43">
        <v>13</v>
      </c>
      <c r="I18" s="80" t="s">
        <v>16</v>
      </c>
      <c r="J18" s="71" t="s">
        <v>34</v>
      </c>
    </row>
    <row r="19" spans="1:11" x14ac:dyDescent="0.2">
      <c r="A19" s="36">
        <v>6</v>
      </c>
      <c r="B19" s="73" t="s">
        <v>124</v>
      </c>
      <c r="C19" s="38">
        <v>3</v>
      </c>
      <c r="D19" s="38">
        <v>3</v>
      </c>
      <c r="E19" s="124">
        <v>13</v>
      </c>
      <c r="F19" s="21">
        <v>10</v>
      </c>
      <c r="G19" s="43">
        <v>8</v>
      </c>
      <c r="H19" s="37"/>
      <c r="I19" s="123" t="s">
        <v>17</v>
      </c>
      <c r="J19" s="43" t="s">
        <v>36</v>
      </c>
      <c r="K19" s="143" t="s">
        <v>70</v>
      </c>
    </row>
    <row r="21" spans="1:11" x14ac:dyDescent="0.2">
      <c r="B21" s="44" t="s">
        <v>3</v>
      </c>
      <c r="C21" s="76" t="s">
        <v>53</v>
      </c>
      <c r="D21" s="76" t="s">
        <v>10</v>
      </c>
      <c r="E21" s="76" t="s">
        <v>11</v>
      </c>
    </row>
    <row r="22" spans="1:11" x14ac:dyDescent="0.2">
      <c r="B22" s="44" t="s">
        <v>6</v>
      </c>
      <c r="C22" s="76" t="s">
        <v>4</v>
      </c>
      <c r="D22" s="76" t="s">
        <v>5</v>
      </c>
      <c r="E22" s="76" t="s">
        <v>55</v>
      </c>
    </row>
    <row r="23" spans="1:11" x14ac:dyDescent="0.2">
      <c r="B23" s="44" t="s">
        <v>9</v>
      </c>
      <c r="C23" s="76" t="s">
        <v>17</v>
      </c>
      <c r="D23" s="76" t="s">
        <v>16</v>
      </c>
      <c r="E23" s="76" t="s">
        <v>57</v>
      </c>
    </row>
    <row r="24" spans="1:11" x14ac:dyDescent="0.2">
      <c r="B24" s="44" t="s">
        <v>12</v>
      </c>
      <c r="C24" s="76" t="s">
        <v>7</v>
      </c>
      <c r="D24" s="76" t="s">
        <v>54</v>
      </c>
      <c r="E24" s="76" t="s">
        <v>8</v>
      </c>
    </row>
    <row r="25" spans="1:11" x14ac:dyDescent="0.2">
      <c r="B25" s="44" t="s">
        <v>15</v>
      </c>
      <c r="C25" s="76" t="s">
        <v>18</v>
      </c>
      <c r="D25" s="76" t="s">
        <v>14</v>
      </c>
      <c r="E25" s="76" t="s">
        <v>56</v>
      </c>
    </row>
    <row r="26" spans="1:11" s="40" customFormat="1" hidden="1" x14ac:dyDescent="0.2">
      <c r="B26" s="77"/>
      <c r="C26" s="78"/>
      <c r="D26" s="78"/>
    </row>
    <row r="27" spans="1:11" s="40" customFormat="1" hidden="1" x14ac:dyDescent="0.2"/>
    <row r="28" spans="1:11" s="40" customFormat="1" hidden="1" x14ac:dyDescent="0.2"/>
    <row r="29" spans="1:11" s="40" customFormat="1" hidden="1" x14ac:dyDescent="0.2"/>
    <row r="30" spans="1:11" s="40" customFormat="1" hidden="1" x14ac:dyDescent="0.2"/>
    <row r="31" spans="1:11" s="40" customFormat="1" hidden="1" x14ac:dyDescent="0.2"/>
    <row r="32" spans="1:11" s="40" customFormat="1" hidden="1" x14ac:dyDescent="0.2"/>
    <row r="33" s="40" customFormat="1" hidden="1" x14ac:dyDescent="0.2"/>
    <row r="34" s="40" customFormat="1" hidden="1" x14ac:dyDescent="0.2"/>
    <row r="35" s="40" customFormat="1" hidden="1" x14ac:dyDescent="0.2"/>
    <row r="36" s="40" customFormat="1" hidden="1" x14ac:dyDescent="0.2"/>
    <row r="37" s="40" customFormat="1" hidden="1" x14ac:dyDescent="0.2"/>
    <row r="38" s="40" customFormat="1" hidden="1" x14ac:dyDescent="0.2"/>
    <row r="39" s="40" customFormat="1" hidden="1" x14ac:dyDescent="0.2"/>
    <row r="40" s="40" customFormat="1" hidden="1" x14ac:dyDescent="0.2"/>
    <row r="41" s="40" customFormat="1" hidden="1" x14ac:dyDescent="0.2"/>
    <row r="42" s="40" customFormat="1" hidden="1" x14ac:dyDescent="0.2"/>
    <row r="43" s="40" customFormat="1" hidden="1" x14ac:dyDescent="0.2"/>
    <row r="44" s="40" customFormat="1" hidden="1" x14ac:dyDescent="0.2"/>
    <row r="45" s="40" customFormat="1" hidden="1" x14ac:dyDescent="0.2"/>
    <row r="46" s="40" customFormat="1" hidden="1" x14ac:dyDescent="0.2"/>
    <row r="47" s="40" customFormat="1" hidden="1" x14ac:dyDescent="0.2"/>
    <row r="48" s="40" customFormat="1" hidden="1" x14ac:dyDescent="0.2"/>
    <row r="49" s="40" customFormat="1" hidden="1" x14ac:dyDescent="0.2"/>
    <row r="50" s="40" customFormat="1" hidden="1" x14ac:dyDescent="0.2"/>
    <row r="51" s="40" customFormat="1" hidden="1" x14ac:dyDescent="0.2"/>
    <row r="52" s="40" customFormat="1" hidden="1" x14ac:dyDescent="0.2"/>
    <row r="53" s="40" customFormat="1" hidden="1" x14ac:dyDescent="0.2"/>
    <row r="54" s="40" customFormat="1" hidden="1" x14ac:dyDescent="0.2"/>
    <row r="55" s="40" customFormat="1" hidden="1" x14ac:dyDescent="0.2"/>
    <row r="56" s="40" customFormat="1" hidden="1" x14ac:dyDescent="0.2"/>
    <row r="57" s="40" customFormat="1" hidden="1" x14ac:dyDescent="0.2"/>
    <row r="58" s="40" customFormat="1" hidden="1" x14ac:dyDescent="0.2"/>
    <row r="59" s="40" customFormat="1" hidden="1" x14ac:dyDescent="0.2"/>
    <row r="60" s="40" customFormat="1" hidden="1" x14ac:dyDescent="0.2"/>
    <row r="61" s="40" customFormat="1" hidden="1" x14ac:dyDescent="0.2"/>
    <row r="62" s="40" customFormat="1" hidden="1" x14ac:dyDescent="0.2"/>
    <row r="63" s="40" customFormat="1" hidden="1" x14ac:dyDescent="0.2"/>
    <row r="64" s="40" customFormat="1" hidden="1" x14ac:dyDescent="0.2"/>
    <row r="65" spans="1:8" hidden="1" x14ac:dyDescent="0.2">
      <c r="A65" s="19"/>
      <c r="G65" s="24"/>
      <c r="H65" s="24"/>
    </row>
    <row r="66" spans="1:8" hidden="1" x14ac:dyDescent="0.2"/>
    <row r="67" spans="1:8" hidden="1" x14ac:dyDescent="0.2"/>
    <row r="68" spans="1:8" hidden="1" x14ac:dyDescent="0.2"/>
    <row r="69" spans="1:8" hidden="1" x14ac:dyDescent="0.2"/>
    <row r="70" spans="1:8" hidden="1" x14ac:dyDescent="0.2"/>
    <row r="71" spans="1:8" hidden="1" x14ac:dyDescent="0.2"/>
    <row r="72" spans="1:8" hidden="1" x14ac:dyDescent="0.2"/>
    <row r="73" spans="1:8" hidden="1" x14ac:dyDescent="0.2"/>
    <row r="74" spans="1:8" hidden="1" x14ac:dyDescent="0.2"/>
    <row r="75" spans="1:8" hidden="1" x14ac:dyDescent="0.2"/>
    <row r="76" spans="1:8" hidden="1" x14ac:dyDescent="0.2"/>
    <row r="77" spans="1:8" hidden="1" x14ac:dyDescent="0.2"/>
    <row r="78" spans="1:8" hidden="1" x14ac:dyDescent="0.2">
      <c r="A78" s="94"/>
      <c r="B78" s="95"/>
      <c r="C78" s="96"/>
      <c r="D78" s="96"/>
    </row>
    <row r="79" spans="1:8" hidden="1" x14ac:dyDescent="0.2">
      <c r="A79" s="94"/>
      <c r="B79" s="95"/>
      <c r="C79" s="96"/>
      <c r="D79" s="96"/>
    </row>
    <row r="80" spans="1:8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8" hidden="1" x14ac:dyDescent="0.2"/>
    <row r="98" spans="1:8" hidden="1" x14ac:dyDescent="0.2"/>
    <row r="100" spans="1:8" x14ac:dyDescent="0.2">
      <c r="A100" s="147" t="s">
        <v>86</v>
      </c>
    </row>
    <row r="102" spans="1:8" x14ac:dyDescent="0.2">
      <c r="A102" s="25" t="s">
        <v>23</v>
      </c>
      <c r="B102" s="174" t="str">
        <f>IFERROR(INDEX(B$1:B$100,MATCH(A102,J$1:J$100,0)),"")</f>
        <v>Marina Vallik (Lääne)</v>
      </c>
      <c r="C102" s="26">
        <v>13</v>
      </c>
      <c r="D102" s="40"/>
      <c r="E102" s="26"/>
      <c r="F102" s="26"/>
      <c r="G102" s="50"/>
      <c r="H102" s="50"/>
    </row>
    <row r="103" spans="1:8" x14ac:dyDescent="0.2">
      <c r="A103" s="27"/>
      <c r="B103" s="175"/>
      <c r="C103" s="188" t="str">
        <f>IF(COUNT(C102,C104)=2,IF(C102&gt;C104,B102,B104),"")</f>
        <v>Marina Vallik (Lääne)</v>
      </c>
      <c r="D103" s="40"/>
      <c r="E103" s="50"/>
      <c r="F103" s="26">
        <v>13</v>
      </c>
      <c r="G103" s="50"/>
      <c r="H103" s="50"/>
    </row>
    <row r="104" spans="1:8" x14ac:dyDescent="0.2">
      <c r="A104" s="27" t="s">
        <v>24</v>
      </c>
      <c r="B104" s="177" t="str">
        <f>IFERROR(INDEX(B$1:B$100,MATCH(A104,J$1:J$100,0)),"")</f>
        <v>Mare Kingissepp (Lääne)</v>
      </c>
      <c r="C104" s="33">
        <v>5</v>
      </c>
      <c r="D104" s="111"/>
      <c r="E104" s="176"/>
      <c r="F104" s="26"/>
      <c r="G104" s="50"/>
      <c r="H104" s="50"/>
    </row>
    <row r="105" spans="1:8" ht="13.5" thickBot="1" x14ac:dyDescent="0.25">
      <c r="A105" s="27"/>
      <c r="B105" s="26"/>
      <c r="C105" s="24"/>
      <c r="D105" s="95"/>
      <c r="E105" s="178"/>
      <c r="F105" s="26"/>
      <c r="G105" s="88" t="str">
        <f>IF(COUNT(F103,F107)=2,IF(F103&gt;F107,C103,C107),"")</f>
        <v>Marina Vallik (Lääne)</v>
      </c>
      <c r="H105" s="50"/>
    </row>
    <row r="106" spans="1:8" x14ac:dyDescent="0.2">
      <c r="A106" s="27" t="s">
        <v>25</v>
      </c>
      <c r="B106" s="174" t="str">
        <f>IFERROR(INDEX(B$1:B$100,MATCH(A106,J$1:J$100,0)),"")</f>
        <v>Maive Sein (Lääne)</v>
      </c>
      <c r="C106" s="31">
        <v>4</v>
      </c>
      <c r="D106" s="95"/>
      <c r="E106" s="178"/>
      <c r="F106" s="179"/>
      <c r="G106" s="34" t="s">
        <v>72</v>
      </c>
      <c r="H106" s="180"/>
    </row>
    <row r="107" spans="1:8" x14ac:dyDescent="0.2">
      <c r="A107" s="27"/>
      <c r="B107" s="175"/>
      <c r="C107" s="189" t="str">
        <f>IF(COUNT(C106,C108)=2,IF(C106&gt;C108,B106,B108),"")</f>
        <v>Siiri Baranova (Valga)</v>
      </c>
      <c r="D107" s="109"/>
      <c r="E107" s="32"/>
      <c r="F107" s="29">
        <v>10</v>
      </c>
      <c r="G107" s="50"/>
      <c r="H107" s="50"/>
    </row>
    <row r="108" spans="1:8" ht="13.5" thickBot="1" x14ac:dyDescent="0.25">
      <c r="A108" s="27" t="s">
        <v>26</v>
      </c>
      <c r="B108" s="177" t="str">
        <f>IFERROR(INDEX(B$1:B$100,MATCH(A108,J$1:J$100,0)),"")</f>
        <v>Siiri Baranova (Valga)</v>
      </c>
      <c r="C108" s="29">
        <v>13</v>
      </c>
      <c r="D108" s="40"/>
      <c r="E108" s="26"/>
      <c r="F108" s="31"/>
      <c r="G108" s="88" t="str">
        <f>IF(COUNT(F103,F107)=2,IF(F103&lt;F107,C103,C107),"")</f>
        <v>Siiri Baranova (Valga)</v>
      </c>
      <c r="H108" s="49"/>
    </row>
    <row r="109" spans="1:8" x14ac:dyDescent="0.2">
      <c r="A109" s="19"/>
      <c r="B109" s="26"/>
      <c r="C109" s="26"/>
      <c r="D109" s="40"/>
      <c r="E109" s="26"/>
      <c r="F109" s="31"/>
      <c r="G109" s="34" t="s">
        <v>73</v>
      </c>
      <c r="H109" s="24"/>
    </row>
    <row r="110" spans="1:8" x14ac:dyDescent="0.2">
      <c r="A110" s="19"/>
      <c r="B110" s="26"/>
      <c r="C110" s="24" t="str">
        <f>IF(COUNT(C102,C104)=2,IF(C102&lt;C104,B102,B104),"")</f>
        <v>Mare Kingissepp (Lääne)</v>
      </c>
      <c r="D110" s="40"/>
      <c r="E110" s="50"/>
      <c r="F110" s="192">
        <v>0</v>
      </c>
      <c r="G110" s="24"/>
      <c r="H110" s="24"/>
    </row>
    <row r="111" spans="1:8" ht="13.5" thickBot="1" x14ac:dyDescent="0.25">
      <c r="A111" s="19"/>
      <c r="B111" s="26"/>
      <c r="C111" s="28"/>
      <c r="D111" s="111"/>
      <c r="E111" s="30"/>
      <c r="F111" s="190"/>
      <c r="G111" s="88" t="str">
        <f>IF(COUNT(F110,F112)=2,IF(F110&gt;F112,C110,C112),"")</f>
        <v>Maive Sein (Lääne)</v>
      </c>
      <c r="H111" s="49"/>
    </row>
    <row r="112" spans="1:8" x14ac:dyDescent="0.2">
      <c r="A112" s="19"/>
      <c r="B112" s="26"/>
      <c r="C112" s="191" t="str">
        <f>IF(COUNT(C106,C108)=2,IF(C106&lt;C108,B106,B108),"")</f>
        <v>Maive Sein (Lääne)</v>
      </c>
      <c r="D112" s="109"/>
      <c r="E112" s="32"/>
      <c r="F112" s="29">
        <v>13</v>
      </c>
      <c r="G112" s="35" t="s">
        <v>71</v>
      </c>
      <c r="H112" s="24"/>
    </row>
    <row r="113" spans="1:8" x14ac:dyDescent="0.2">
      <c r="A113" s="19"/>
      <c r="B113" s="50"/>
      <c r="C113" s="50"/>
      <c r="D113" s="40"/>
      <c r="E113" s="50"/>
      <c r="F113" s="50"/>
      <c r="G113" s="24"/>
      <c r="H113" s="24"/>
    </row>
    <row r="114" spans="1:8" ht="13.5" thickBot="1" x14ac:dyDescent="0.25">
      <c r="A114" s="19"/>
      <c r="B114" s="50"/>
      <c r="C114" s="50"/>
      <c r="D114" s="24"/>
      <c r="E114" s="24"/>
      <c r="F114" s="50"/>
      <c r="G114" s="49" t="str">
        <f>IF(COUNT(F110,F112)=2,IF(F110&lt;F112,C110,C112),"")</f>
        <v>Mare Kingissepp (Lääne)</v>
      </c>
      <c r="H114" s="49"/>
    </row>
    <row r="115" spans="1:8" x14ac:dyDescent="0.2">
      <c r="A115" s="19"/>
      <c r="B115" s="181"/>
      <c r="C115" s="22"/>
      <c r="D115" s="22"/>
      <c r="E115" s="22"/>
      <c r="F115" s="182"/>
      <c r="G115" s="34" t="s">
        <v>27</v>
      </c>
      <c r="H115" s="51"/>
    </row>
    <row r="116" spans="1:8" x14ac:dyDescent="0.2">
      <c r="A116" s="35"/>
      <c r="B116" s="81"/>
      <c r="C116" s="89"/>
      <c r="D116" s="78"/>
      <c r="E116" s="78"/>
      <c r="F116" s="75"/>
      <c r="G116" s="78"/>
      <c r="H116" s="89"/>
    </row>
    <row r="117" spans="1:8" x14ac:dyDescent="0.2">
      <c r="A117" s="147" t="s">
        <v>87</v>
      </c>
      <c r="B117" s="40"/>
      <c r="C117" s="40"/>
      <c r="D117" s="40"/>
      <c r="E117" s="40"/>
      <c r="F117" s="40"/>
      <c r="G117" s="40"/>
      <c r="H117" s="40"/>
    </row>
    <row r="118" spans="1:8" x14ac:dyDescent="0.2">
      <c r="A118" s="19"/>
      <c r="B118" s="40"/>
      <c r="C118" s="40"/>
      <c r="D118" s="40"/>
      <c r="E118" s="40"/>
      <c r="F118" s="40"/>
      <c r="G118" s="40"/>
      <c r="H118" s="40"/>
    </row>
    <row r="119" spans="1:8" x14ac:dyDescent="0.2">
      <c r="A119" s="19"/>
      <c r="B119" s="10" t="s">
        <v>29</v>
      </c>
      <c r="C119" s="174" t="str">
        <f>IFERROR(INDEX(B$1:B$100,MATCH(B119,J$1:J$100,0)),"")</f>
        <v>Heili Vasser (L-Viru)</v>
      </c>
      <c r="D119" s="40"/>
      <c r="E119" s="40"/>
      <c r="F119" s="26">
        <v>9</v>
      </c>
      <c r="G119" s="81"/>
      <c r="H119" s="81"/>
    </row>
    <row r="120" spans="1:8" ht="13.5" thickBot="1" x14ac:dyDescent="0.25">
      <c r="A120" s="19"/>
      <c r="B120" s="40"/>
      <c r="C120" s="175"/>
      <c r="D120" s="83"/>
      <c r="E120" s="85"/>
      <c r="F120" s="49"/>
      <c r="G120" s="88" t="str">
        <f>IF(COUNT(F119,F121)=2,IF(F119&gt;F121,C119,C121),"")</f>
        <v>Ülle Rauk (Võru)</v>
      </c>
      <c r="H120" s="88"/>
    </row>
    <row r="121" spans="1:8" x14ac:dyDescent="0.2">
      <c r="A121" s="19"/>
      <c r="B121" s="10" t="s">
        <v>30</v>
      </c>
      <c r="C121" s="177" t="str">
        <f>IFERROR(INDEX(B$1:B$100,MATCH(B121,J$1:J$100,0)),"")</f>
        <v>Ülle Rauk (Võru)</v>
      </c>
      <c r="D121" s="84"/>
      <c r="E121" s="87"/>
      <c r="F121" s="29">
        <v>13</v>
      </c>
      <c r="G121" s="35" t="s">
        <v>31</v>
      </c>
      <c r="H121" s="81"/>
    </row>
    <row r="122" spans="1:8" x14ac:dyDescent="0.2">
      <c r="A122" s="19"/>
      <c r="B122" s="40"/>
      <c r="C122" s="40"/>
      <c r="D122" s="40"/>
      <c r="E122" s="40"/>
      <c r="F122" s="40"/>
      <c r="G122" s="81"/>
      <c r="H122" s="81"/>
    </row>
    <row r="123" spans="1:8" ht="13.5" thickBot="1" x14ac:dyDescent="0.25">
      <c r="A123" s="35"/>
      <c r="B123" s="40"/>
      <c r="C123" s="40"/>
      <c r="D123" s="81"/>
      <c r="E123" s="81"/>
      <c r="F123" s="40"/>
      <c r="G123" s="49" t="str">
        <f>IF(COUNT(F119,F121)=2,IF(F119&lt;F121,C119,C121),"")</f>
        <v>Heili Vasser (L-Viru)</v>
      </c>
      <c r="H123" s="88"/>
    </row>
    <row r="124" spans="1:8" x14ac:dyDescent="0.2">
      <c r="A124" s="19"/>
      <c r="B124" s="40"/>
      <c r="C124" s="40"/>
      <c r="D124" s="81"/>
      <c r="E124" s="81"/>
      <c r="F124" s="40"/>
      <c r="G124" s="19" t="s">
        <v>32</v>
      </c>
      <c r="H124" s="40"/>
    </row>
    <row r="125" spans="1:8" x14ac:dyDescent="0.2">
      <c r="A125" s="19"/>
      <c r="B125" s="81"/>
      <c r="C125" s="89"/>
      <c r="D125" s="78"/>
      <c r="E125" s="78"/>
      <c r="F125" s="75"/>
      <c r="G125" s="78"/>
      <c r="H125" s="89"/>
    </row>
    <row r="126" spans="1:8" x14ac:dyDescent="0.2">
      <c r="A126" s="147" t="s">
        <v>88</v>
      </c>
      <c r="B126" s="40"/>
      <c r="C126" s="40"/>
      <c r="D126" s="40"/>
      <c r="E126" s="40"/>
      <c r="F126" s="40"/>
      <c r="G126" s="40"/>
      <c r="H126" s="40"/>
    </row>
    <row r="127" spans="1:8" x14ac:dyDescent="0.2">
      <c r="A127" s="19"/>
      <c r="B127" s="40"/>
      <c r="C127" s="40"/>
      <c r="D127" s="40"/>
      <c r="E127" s="40"/>
      <c r="F127" s="40"/>
      <c r="G127" s="40"/>
      <c r="H127" s="40"/>
    </row>
    <row r="128" spans="1:8" x14ac:dyDescent="0.2">
      <c r="A128" s="19"/>
      <c r="B128" s="10" t="s">
        <v>33</v>
      </c>
      <c r="C128" s="174" t="str">
        <f>IFERROR(INDEX(B$1:B$100,MATCH(B128,J$1:J$100,0)),"")</f>
        <v>Sirje Viljaste (I-Viru)</v>
      </c>
      <c r="D128" s="40"/>
      <c r="E128" s="40"/>
      <c r="F128" s="26">
        <v>13</v>
      </c>
      <c r="G128" s="81"/>
      <c r="H128" s="81"/>
    </row>
    <row r="129" spans="1:8" ht="13.5" thickBot="1" x14ac:dyDescent="0.25">
      <c r="A129" s="19"/>
      <c r="B129" s="40"/>
      <c r="C129" s="175"/>
      <c r="D129" s="83"/>
      <c r="E129" s="85"/>
      <c r="F129" s="49"/>
      <c r="G129" s="88" t="str">
        <f>IF(COUNT(F128,F130)=2,IF(F128&gt;F130,C128,C130),"")</f>
        <v>Sirje Viljaste (I-Viru)</v>
      </c>
      <c r="H129" s="88"/>
    </row>
    <row r="130" spans="1:8" x14ac:dyDescent="0.2">
      <c r="A130" s="19"/>
      <c r="B130" s="10" t="s">
        <v>34</v>
      </c>
      <c r="C130" s="177" t="str">
        <f>IFERROR(INDEX(B$1:B$100,MATCH(B130,J$1:J$100,0)),"")</f>
        <v>Merike Lusbo (Võru)</v>
      </c>
      <c r="D130" s="84"/>
      <c r="E130" s="87"/>
      <c r="F130" s="29">
        <v>8</v>
      </c>
      <c r="G130" s="35" t="s">
        <v>37</v>
      </c>
      <c r="H130" s="81"/>
    </row>
    <row r="131" spans="1:8" x14ac:dyDescent="0.2">
      <c r="A131" s="19"/>
      <c r="B131" s="40"/>
      <c r="C131" s="40"/>
      <c r="D131" s="40"/>
      <c r="E131" s="40"/>
      <c r="F131" s="40"/>
      <c r="G131" s="81"/>
      <c r="H131" s="81"/>
    </row>
    <row r="132" spans="1:8" ht="13.5" thickBot="1" x14ac:dyDescent="0.25">
      <c r="A132" s="19"/>
      <c r="B132" s="40"/>
      <c r="C132" s="40"/>
      <c r="D132" s="81"/>
      <c r="E132" s="81"/>
      <c r="F132" s="40"/>
      <c r="G132" s="49" t="str">
        <f>IF(COUNT(F128,F130)=2,IF(F128&lt;F130,C128,C130),"")</f>
        <v>Merike Lusbo (Võru)</v>
      </c>
      <c r="H132" s="88"/>
    </row>
    <row r="133" spans="1:8" x14ac:dyDescent="0.2">
      <c r="A133" s="19"/>
      <c r="B133" s="40"/>
      <c r="C133" s="40"/>
      <c r="D133" s="81"/>
      <c r="E133" s="81"/>
      <c r="F133" s="40"/>
      <c r="G133" s="19" t="s">
        <v>38</v>
      </c>
      <c r="H133" s="40"/>
    </row>
    <row r="134" spans="1:8" x14ac:dyDescent="0.2">
      <c r="A134" s="19"/>
      <c r="B134" s="40"/>
      <c r="C134" s="40"/>
      <c r="D134" s="81"/>
      <c r="E134" s="81"/>
      <c r="F134" s="40"/>
      <c r="G134" s="19"/>
      <c r="H134" s="40"/>
    </row>
    <row r="135" spans="1:8" x14ac:dyDescent="0.2">
      <c r="A135" s="147" t="s">
        <v>89</v>
      </c>
      <c r="B135" s="40"/>
      <c r="C135" s="40"/>
      <c r="D135" s="40"/>
      <c r="E135" s="40"/>
      <c r="F135" s="40"/>
      <c r="G135" s="40"/>
      <c r="H135" s="40"/>
    </row>
    <row r="136" spans="1:8" x14ac:dyDescent="0.2">
      <c r="A136" s="19"/>
      <c r="B136" s="40"/>
      <c r="C136" s="40"/>
      <c r="D136" s="40"/>
      <c r="E136" s="40"/>
      <c r="F136" s="40"/>
      <c r="G136" s="40"/>
      <c r="H136" s="40"/>
    </row>
    <row r="137" spans="1:8" x14ac:dyDescent="0.2">
      <c r="A137" s="19"/>
      <c r="B137" s="10" t="s">
        <v>35</v>
      </c>
      <c r="C137" s="174" t="str">
        <f>IFERROR(INDEX(B$1:B$100,MATCH(B137,J$1:J$100,0)),"")</f>
        <v>Reet Leemets (Lääne)</v>
      </c>
      <c r="D137" s="40"/>
      <c r="E137" s="40"/>
      <c r="F137" s="26">
        <v>4</v>
      </c>
      <c r="G137" s="81"/>
      <c r="H137" s="81"/>
    </row>
    <row r="138" spans="1:8" ht="13.5" thickBot="1" x14ac:dyDescent="0.25">
      <c r="A138" s="19"/>
      <c r="B138" s="40"/>
      <c r="C138" s="175"/>
      <c r="D138" s="83"/>
      <c r="E138" s="85"/>
      <c r="F138" s="49"/>
      <c r="G138" s="88" t="str">
        <f>IF(COUNT(F137,F139)=2,IF(F137&gt;F139,C137,C139),"")</f>
        <v>Riina Ilves (Lääne)</v>
      </c>
      <c r="H138" s="88"/>
    </row>
    <row r="139" spans="1:8" x14ac:dyDescent="0.2">
      <c r="A139" s="19"/>
      <c r="B139" s="10" t="s">
        <v>36</v>
      </c>
      <c r="C139" s="177" t="str">
        <f>IFERROR(INDEX(B$1:B$100,MATCH(B139,J$1:J$100,0)),"")</f>
        <v>Riina Ilves (Lääne)</v>
      </c>
      <c r="D139" s="84"/>
      <c r="E139" s="87"/>
      <c r="F139" s="29">
        <v>13</v>
      </c>
      <c r="G139" s="35" t="s">
        <v>39</v>
      </c>
      <c r="H139" s="81"/>
    </row>
    <row r="140" spans="1:8" x14ac:dyDescent="0.2">
      <c r="B140" s="40"/>
      <c r="C140" s="40"/>
      <c r="D140" s="40"/>
      <c r="E140" s="40"/>
      <c r="F140" s="40"/>
      <c r="G140" s="81"/>
      <c r="H140" s="81"/>
    </row>
    <row r="141" spans="1:8" ht="13.5" thickBot="1" x14ac:dyDescent="0.25">
      <c r="B141" s="40"/>
      <c r="C141" s="40"/>
      <c r="D141" s="81"/>
      <c r="E141" s="81"/>
      <c r="F141" s="40"/>
      <c r="G141" s="49" t="str">
        <f>IF(COUNT(F137,F139)=2,IF(F137&lt;F139,C137,C139),"")</f>
        <v>Reet Leemets (Lääne)</v>
      </c>
      <c r="H141" s="88"/>
    </row>
    <row r="142" spans="1:8" x14ac:dyDescent="0.2">
      <c r="B142" s="40"/>
      <c r="C142" s="40"/>
      <c r="D142" s="81"/>
      <c r="E142" s="81"/>
      <c r="F142" s="40"/>
      <c r="G142" s="19" t="s">
        <v>42</v>
      </c>
      <c r="H142" s="40"/>
    </row>
    <row r="143" spans="1:8" x14ac:dyDescent="0.2">
      <c r="B143" s="40"/>
      <c r="C143" s="40"/>
      <c r="D143" s="24"/>
      <c r="E143" s="24"/>
      <c r="F143" s="40"/>
      <c r="G143" s="19"/>
      <c r="H143" s="40"/>
    </row>
    <row r="144" spans="1:8" ht="13.5" thickBot="1" x14ac:dyDescent="0.25">
      <c r="B144" s="40"/>
      <c r="C144" s="40"/>
      <c r="D144" s="24"/>
      <c r="E144" s="24"/>
      <c r="F144" s="10" t="s">
        <v>78</v>
      </c>
      <c r="G144" s="183" t="str">
        <f>IFERROR(INDEX(B$1:B$100,MATCH(F144,J$1:J$100,0)),"")</f>
        <v>Ille Sõrmus (Valga)</v>
      </c>
      <c r="H144" s="88"/>
    </row>
    <row r="145" spans="2:8" x14ac:dyDescent="0.2">
      <c r="B145" s="40"/>
      <c r="C145" s="40"/>
      <c r="D145" s="24"/>
      <c r="E145" s="24"/>
      <c r="F145" s="40"/>
      <c r="G145" s="19" t="s">
        <v>43</v>
      </c>
      <c r="H145" s="40"/>
    </row>
    <row r="146" spans="2:8" hidden="1" x14ac:dyDescent="0.2"/>
    <row r="147" spans="2:8" hidden="1" x14ac:dyDescent="0.2"/>
    <row r="148" spans="2:8" hidden="1" x14ac:dyDescent="0.2"/>
    <row r="149" spans="2:8" hidden="1" x14ac:dyDescent="0.2"/>
    <row r="150" spans="2:8" hidden="1" x14ac:dyDescent="0.2"/>
    <row r="151" spans="2:8" hidden="1" x14ac:dyDescent="0.2"/>
    <row r="152" spans="2:8" hidden="1" x14ac:dyDescent="0.2"/>
    <row r="153" spans="2:8" hidden="1" x14ac:dyDescent="0.2"/>
    <row r="154" spans="2:8" hidden="1" x14ac:dyDescent="0.2"/>
    <row r="155" spans="2:8" hidden="1" x14ac:dyDescent="0.2"/>
    <row r="156" spans="2:8" hidden="1" x14ac:dyDescent="0.2"/>
    <row r="157" spans="2:8" hidden="1" x14ac:dyDescent="0.2"/>
    <row r="158" spans="2:8" hidden="1" x14ac:dyDescent="0.2"/>
    <row r="159" spans="2:8" hidden="1" x14ac:dyDescent="0.2"/>
    <row r="160" spans="2:8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4" hidden="1" x14ac:dyDescent="0.2"/>
    <row r="290" spans="1:4" hidden="1" x14ac:dyDescent="0.2"/>
    <row r="291" spans="1:4" hidden="1" x14ac:dyDescent="0.2"/>
    <row r="292" spans="1:4" hidden="1" x14ac:dyDescent="0.2"/>
    <row r="293" spans="1:4" hidden="1" x14ac:dyDescent="0.2"/>
    <row r="294" spans="1:4" hidden="1" x14ac:dyDescent="0.2"/>
    <row r="295" spans="1:4" hidden="1" x14ac:dyDescent="0.2"/>
    <row r="296" spans="1:4" hidden="1" x14ac:dyDescent="0.2"/>
    <row r="297" spans="1:4" hidden="1" x14ac:dyDescent="0.2"/>
    <row r="299" spans="1:4" x14ac:dyDescent="0.2">
      <c r="A299" s="9"/>
      <c r="B299" s="41" t="s">
        <v>28</v>
      </c>
      <c r="C299" s="41" t="s">
        <v>40</v>
      </c>
      <c r="D299" s="41" t="s">
        <v>82</v>
      </c>
    </row>
    <row r="300" spans="1:4" x14ac:dyDescent="0.2">
      <c r="A300" s="9">
        <v>1</v>
      </c>
      <c r="B300" s="149" t="str">
        <f t="shared" ref="B300:B310" si="0">IFERROR(INDEX(G$100:G$300,MATCH(A300&amp;". koht",G$101:G$301,0)),"")</f>
        <v>Marina Vallik (Lääne)</v>
      </c>
      <c r="C300" s="68">
        <v>1972</v>
      </c>
      <c r="D300" s="150">
        <f>IF(10+1-A300&gt;0,10+1-A300,0)</f>
        <v>10</v>
      </c>
    </row>
    <row r="301" spans="1:4" x14ac:dyDescent="0.2">
      <c r="A301" s="9">
        <v>2</v>
      </c>
      <c r="B301" s="151" t="str">
        <f t="shared" si="0"/>
        <v>Siiri Baranova (Valga)</v>
      </c>
      <c r="C301" s="152">
        <v>1971</v>
      </c>
      <c r="D301" s="150">
        <f t="shared" ref="D301:D309" si="1">IF(10+1-A301&gt;0,10+1-A301,0)</f>
        <v>9</v>
      </c>
    </row>
    <row r="302" spans="1:4" x14ac:dyDescent="0.2">
      <c r="A302" s="9">
        <v>3</v>
      </c>
      <c r="B302" s="153" t="str">
        <f t="shared" si="0"/>
        <v>Maive Sein (Lääne)</v>
      </c>
      <c r="C302" s="68">
        <v>1966</v>
      </c>
      <c r="D302" s="150">
        <f t="shared" si="1"/>
        <v>8</v>
      </c>
    </row>
    <row r="303" spans="1:4" x14ac:dyDescent="0.2">
      <c r="A303" s="9">
        <v>4</v>
      </c>
      <c r="B303" s="154" t="str">
        <f t="shared" si="0"/>
        <v>Mare Kingissepp (Lääne)</v>
      </c>
      <c r="C303" s="63">
        <v>1964</v>
      </c>
      <c r="D303" s="150">
        <f t="shared" si="1"/>
        <v>7</v>
      </c>
    </row>
    <row r="304" spans="1:4" x14ac:dyDescent="0.2">
      <c r="A304" s="9">
        <v>5</v>
      </c>
      <c r="B304" s="154" t="str">
        <f t="shared" si="0"/>
        <v>Ülle Rauk (Võru)</v>
      </c>
      <c r="C304" s="63">
        <v>1971</v>
      </c>
      <c r="D304" s="150">
        <f t="shared" si="1"/>
        <v>6</v>
      </c>
    </row>
    <row r="305" spans="1:4" x14ac:dyDescent="0.2">
      <c r="A305" s="9">
        <v>6</v>
      </c>
      <c r="B305" s="154" t="str">
        <f t="shared" si="0"/>
        <v>Heili Vasser (L-Viru)</v>
      </c>
      <c r="C305" s="63">
        <v>1968</v>
      </c>
      <c r="D305" s="150">
        <f t="shared" si="1"/>
        <v>5</v>
      </c>
    </row>
    <row r="306" spans="1:4" x14ac:dyDescent="0.2">
      <c r="A306" s="9">
        <v>7</v>
      </c>
      <c r="B306" s="154" t="str">
        <f t="shared" si="0"/>
        <v>Sirje Viljaste (I-Viru)</v>
      </c>
      <c r="C306" s="63">
        <v>1972</v>
      </c>
      <c r="D306" s="150">
        <f t="shared" si="1"/>
        <v>4</v>
      </c>
    </row>
    <row r="307" spans="1:4" x14ac:dyDescent="0.2">
      <c r="A307" s="9">
        <v>8</v>
      </c>
      <c r="B307" s="154" t="str">
        <f t="shared" si="0"/>
        <v>Merike Lusbo (Võru)</v>
      </c>
      <c r="C307" s="63">
        <v>1971</v>
      </c>
      <c r="D307" s="150">
        <f t="shared" si="1"/>
        <v>3</v>
      </c>
    </row>
    <row r="308" spans="1:4" x14ac:dyDescent="0.2">
      <c r="A308" s="9">
        <v>9</v>
      </c>
      <c r="B308" s="154" t="str">
        <f t="shared" si="0"/>
        <v>Riina Ilves (Lääne)</v>
      </c>
      <c r="C308" s="63">
        <v>1976</v>
      </c>
      <c r="D308" s="150">
        <f t="shared" si="1"/>
        <v>2</v>
      </c>
    </row>
    <row r="309" spans="1:4" x14ac:dyDescent="0.2">
      <c r="A309" s="9">
        <v>10</v>
      </c>
      <c r="B309" s="154" t="str">
        <f t="shared" si="0"/>
        <v>Reet Leemets (Lääne)</v>
      </c>
      <c r="C309" s="63">
        <v>1964</v>
      </c>
      <c r="D309" s="150">
        <f t="shared" si="1"/>
        <v>1</v>
      </c>
    </row>
    <row r="310" spans="1:4" x14ac:dyDescent="0.2">
      <c r="A310" s="9">
        <v>11</v>
      </c>
      <c r="B310" s="154" t="str">
        <f t="shared" si="0"/>
        <v>Ille Sõrmus (Valga)</v>
      </c>
      <c r="C310" s="63">
        <v>1952</v>
      </c>
      <c r="D310" s="150">
        <f t="shared" ref="D310" si="2">IF(10+1-A310&gt;0,10+1-A310,0)</f>
        <v>0</v>
      </c>
    </row>
  </sheetData>
  <sortState ref="B71:C86">
    <sortCondition ref="B71"/>
  </sortState>
  <conditionalFormatting sqref="F119 F121">
    <cfRule type="aboveAverage" dxfId="87" priority="44"/>
  </conditionalFormatting>
  <conditionalFormatting sqref="F119 F121">
    <cfRule type="containsBlanks" dxfId="86" priority="43">
      <formula>LEN(TRIM(F119))=0</formula>
    </cfRule>
  </conditionalFormatting>
  <conditionalFormatting sqref="F128 F130">
    <cfRule type="aboveAverage" dxfId="85" priority="42"/>
  </conditionalFormatting>
  <conditionalFormatting sqref="F128 F130">
    <cfRule type="containsBlanks" dxfId="84" priority="41">
      <formula>LEN(TRIM(F128))=0</formula>
    </cfRule>
  </conditionalFormatting>
  <conditionalFormatting sqref="F137 F139">
    <cfRule type="aboveAverage" dxfId="83" priority="40"/>
  </conditionalFormatting>
  <conditionalFormatting sqref="F137 F139">
    <cfRule type="containsBlanks" dxfId="82" priority="39">
      <formula>LEN(TRIM(F137))=0</formula>
    </cfRule>
  </conditionalFormatting>
  <conditionalFormatting sqref="D7 C8">
    <cfRule type="aboveAverage" dxfId="81" priority="35"/>
  </conditionalFormatting>
  <conditionalFormatting sqref="E7 C9">
    <cfRule type="aboveAverage" dxfId="80" priority="34"/>
  </conditionalFormatting>
  <conditionalFormatting sqref="F7 C10">
    <cfRule type="aboveAverage" dxfId="79" priority="33"/>
  </conditionalFormatting>
  <conditionalFormatting sqref="E8 D9">
    <cfRule type="aboveAverage" dxfId="78" priority="32"/>
  </conditionalFormatting>
  <conditionalFormatting sqref="G7 C11">
    <cfRule type="aboveAverage" dxfId="77" priority="31"/>
  </conditionalFormatting>
  <conditionalFormatting sqref="F8 D10">
    <cfRule type="aboveAverage" dxfId="76" priority="30"/>
  </conditionalFormatting>
  <conditionalFormatting sqref="G8 D11">
    <cfRule type="aboveAverage" dxfId="75" priority="29"/>
  </conditionalFormatting>
  <conditionalFormatting sqref="F9 E10">
    <cfRule type="aboveAverage" dxfId="74" priority="28"/>
  </conditionalFormatting>
  <conditionalFormatting sqref="G9 E11">
    <cfRule type="aboveAverage" dxfId="73" priority="27"/>
  </conditionalFormatting>
  <conditionalFormatting sqref="F11 G10">
    <cfRule type="aboveAverage" dxfId="72" priority="26"/>
  </conditionalFormatting>
  <conditionalFormatting sqref="D14 C15">
    <cfRule type="aboveAverage" dxfId="71" priority="24"/>
  </conditionalFormatting>
  <conditionalFormatting sqref="E14 C16">
    <cfRule type="aboveAverage" dxfId="70" priority="23"/>
  </conditionalFormatting>
  <conditionalFormatting sqref="F14 C17">
    <cfRule type="aboveAverage" dxfId="69" priority="22"/>
  </conditionalFormatting>
  <conditionalFormatting sqref="E15 D16">
    <cfRule type="aboveAverage" dxfId="68" priority="21"/>
  </conditionalFormatting>
  <conditionalFormatting sqref="G14 C18">
    <cfRule type="aboveAverage" dxfId="67" priority="20"/>
  </conditionalFormatting>
  <conditionalFormatting sqref="F15 D17">
    <cfRule type="aboveAverage" dxfId="66" priority="19"/>
  </conditionalFormatting>
  <conditionalFormatting sqref="G15 D18">
    <cfRule type="aboveAverage" dxfId="65" priority="18"/>
  </conditionalFormatting>
  <conditionalFormatting sqref="F16 E17">
    <cfRule type="aboveAverage" dxfId="64" priority="17"/>
  </conditionalFormatting>
  <conditionalFormatting sqref="G16 E18">
    <cfRule type="aboveAverage" dxfId="63" priority="16"/>
  </conditionalFormatting>
  <conditionalFormatting sqref="F18 G17">
    <cfRule type="aboveAverage" dxfId="62" priority="15"/>
  </conditionalFormatting>
  <conditionalFormatting sqref="H14 C19">
    <cfRule type="aboveAverage" dxfId="61" priority="14"/>
  </conditionalFormatting>
  <conditionalFormatting sqref="D19 H15">
    <cfRule type="aboveAverage" dxfId="60" priority="13"/>
  </conditionalFormatting>
  <conditionalFormatting sqref="E19 H16">
    <cfRule type="aboveAverage" dxfId="59" priority="12" aboveAverage="0"/>
  </conditionalFormatting>
  <conditionalFormatting sqref="F19 H17">
    <cfRule type="aboveAverage" dxfId="58" priority="11"/>
  </conditionalFormatting>
  <conditionalFormatting sqref="G19 H18">
    <cfRule type="aboveAverage" dxfId="57" priority="10"/>
  </conditionalFormatting>
  <conditionalFormatting sqref="B1:G1048576">
    <cfRule type="containsText" dxfId="56" priority="3" operator="containsText" text="I-Viru">
      <formula>NOT(ISERROR(SEARCH("I-Viru",B1)))</formula>
    </cfRule>
  </conditionalFormatting>
  <conditionalFormatting sqref="C106 C108">
    <cfRule type="containsBlanks" dxfId="55" priority="4">
      <formula>LEN(TRIM(C106))=0</formula>
    </cfRule>
  </conditionalFormatting>
  <conditionalFormatting sqref="F103 F107">
    <cfRule type="containsBlanks" dxfId="54" priority="8">
      <formula>LEN(TRIM(F103))=0</formula>
    </cfRule>
    <cfRule type="aboveAverage" dxfId="53" priority="9"/>
  </conditionalFormatting>
  <conditionalFormatting sqref="C102 C104">
    <cfRule type="aboveAverage" dxfId="52" priority="7"/>
  </conditionalFormatting>
  <conditionalFormatting sqref="C102 C104">
    <cfRule type="containsBlanks" dxfId="51" priority="6">
      <formula>LEN(TRIM(C102))=0</formula>
    </cfRule>
  </conditionalFormatting>
  <conditionalFormatting sqref="C106 C108">
    <cfRule type="aboveAverage" dxfId="50" priority="5"/>
  </conditionalFormatting>
  <conditionalFormatting sqref="F110 F112">
    <cfRule type="containsBlanks" dxfId="49" priority="1">
      <formula>LEN(TRIM(F110))=0</formula>
    </cfRule>
  </conditionalFormatting>
  <conditionalFormatting sqref="F110 F112">
    <cfRule type="aboveAverage" dxfId="48" priority="2"/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rowBreaks count="1" manualBreakCount="1">
    <brk id="115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M304"/>
  <sheetViews>
    <sheetView showGridLines="0" showRowColHeaders="0" zoomScaleNormal="100" workbookViewId="0">
      <pane ySplit="4" topLeftCell="A5" activePane="bottomLeft" state="frozen"/>
      <selection activeCell="K1" sqref="K1"/>
      <selection pane="bottomLeft" activeCell="J1" sqref="J1"/>
    </sheetView>
  </sheetViews>
  <sheetFormatPr defaultRowHeight="12.75" x14ac:dyDescent="0.2"/>
  <cols>
    <col min="1" max="1" width="3.28515625" style="18" customWidth="1"/>
    <col min="2" max="2" width="26.42578125" style="18" customWidth="1"/>
    <col min="3" max="9" width="6.28515625" style="18" customWidth="1"/>
    <col min="10" max="11" width="4.7109375" style="18" customWidth="1"/>
    <col min="12" max="12" width="4.7109375" style="18" hidden="1" customWidth="1"/>
    <col min="13" max="13" width="0" style="18" hidden="1" customWidth="1"/>
    <col min="14" max="16384" width="9.140625" style="18"/>
  </cols>
  <sheetData>
    <row r="1" spans="1:13" x14ac:dyDescent="0.2">
      <c r="A1" s="46" t="str">
        <f>Võistkondlik!B1</f>
        <v>ESVL INDIVIDUAAL-VÕISTKONDLIKUD MEISTRIVÕISTLUSED PETANGIS 2013</v>
      </c>
      <c r="B1" s="47"/>
      <c r="C1" s="47"/>
      <c r="E1" s="39"/>
      <c r="L1" s="171"/>
      <c r="M1" s="171"/>
    </row>
    <row r="2" spans="1:13" x14ac:dyDescent="0.2">
      <c r="A2" s="39" t="str">
        <f>Võistkondlik!B2</f>
        <v>Toimumisaeg: L, 25.05.2013 kell 11:00</v>
      </c>
      <c r="B2" s="47"/>
      <c r="C2" s="47"/>
      <c r="E2" s="39"/>
    </row>
    <row r="3" spans="1:13" x14ac:dyDescent="0.2">
      <c r="A3" s="39" t="str">
        <f>Võistkondlik!B3</f>
        <v>Toimumiskoht: Läänemaa, Haapsalu, Uuskalda</v>
      </c>
      <c r="B3" s="47"/>
      <c r="C3" s="47"/>
      <c r="E3" s="39"/>
    </row>
    <row r="4" spans="1:13" x14ac:dyDescent="0.2">
      <c r="A4" s="48" t="s">
        <v>59</v>
      </c>
      <c r="B4" s="47"/>
    </row>
    <row r="6" spans="1:13" x14ac:dyDescent="0.2">
      <c r="A6" s="9"/>
      <c r="B6" s="9"/>
      <c r="C6" s="41">
        <v>1</v>
      </c>
      <c r="D6" s="41">
        <v>2</v>
      </c>
      <c r="E6" s="41">
        <v>3</v>
      </c>
      <c r="F6" s="114">
        <v>4</v>
      </c>
      <c r="G6" s="114">
        <v>5</v>
      </c>
      <c r="H6" s="90" t="s">
        <v>1</v>
      </c>
      <c r="I6" s="11" t="s">
        <v>62</v>
      </c>
      <c r="J6" s="155" t="s">
        <v>22</v>
      </c>
      <c r="K6" s="156" t="s">
        <v>156</v>
      </c>
      <c r="L6" s="157" t="s">
        <v>22</v>
      </c>
      <c r="M6" s="51" t="b">
        <f>OR(AND(COUNTA(B7:B11)=3,COUNTA(C7:G11)=6),AND(COUNTA(B7:B11)=4,COUNTA(C7:G11)=12),AND(COUNTA(B7:B11)=5,COUNTA(C7:G11)=20))</f>
        <v>1</v>
      </c>
    </row>
    <row r="7" spans="1:13" x14ac:dyDescent="0.2">
      <c r="A7" s="9">
        <v>1</v>
      </c>
      <c r="B7" s="73" t="s">
        <v>125</v>
      </c>
      <c r="C7" s="158"/>
      <c r="D7" s="159">
        <v>11</v>
      </c>
      <c r="E7" s="159">
        <v>13</v>
      </c>
      <c r="F7" s="159">
        <v>13</v>
      </c>
      <c r="G7" s="159">
        <v>13</v>
      </c>
      <c r="H7" s="160" t="str">
        <f>(IF(D7-C8&gt;0,1)+IF(E7-C9&gt;0,1)+IF(F7-C10&gt;0,1)+IF(G7-C11&gt;0,1))&amp;"-"&amp;(IF(D7-C8&lt;0,1)+IF(E7-C9&lt;0,1)+IF(F7-C10&lt;0,1)+IF(G7-C11&lt;0,1))</f>
        <v>3-1</v>
      </c>
      <c r="I7" s="159" t="str">
        <f>IF(AND(B7&lt;&gt;"",M$6=TRUE),A$6&amp;RANK(M7,M$7:M$11,0),"")</f>
        <v>2</v>
      </c>
      <c r="J7" s="161">
        <f>IF(AND(L7=1,L8=1,D7&gt;C8),1)+IF(AND(L7=1,L9=1,E7&gt;C9),1)+IF(AND(L7=1,L10=1,F7&gt;C10),1)+IF(AND(L7=1,L11=1,G7&gt;C11),1)+IF(AND(L7=2,L8=2,D7&gt;C8),1)+IF(AND(L7=2,L9=2,E7&gt;C9),1)+IF(AND(L7=2,L10=2,F7&gt;C10),1)+IF(AND(L7=2,L11=2,G7&gt;C11),1)+IF(AND(L7=3,L8=3,D7&gt;C8),1)+IF(AND(L7=3,L9=3,E7&gt;C9),1)+IF(AND(L7=3,L10=3,F7&gt;C10),1)+IF(AND(L7=3,L11=3,G7&gt;C11),1)</f>
        <v>0</v>
      </c>
      <c r="K7" s="162">
        <f>IF(AND(L7=1,L8=1),D7-C8)+IF(AND(L7=1,L9=1),E7-C9)+IF(AND(L7=1,L10=1),F7-C10)+IF(AND(L7=1,L11=1),G7-C11)+IF(AND(L7=2,L8=2),D7-C8)+IF(AND(L7=2,L9=2),E7-C9)+IF(AND(L7=2,L10=2),F7-C10)+IF(AND(L7=2,L11=2),G7-C11)+IF(AND(L7=3,L8=3),D7-C8)+IF(AND(L7=3,L9=3),E7-C9)+IF(AND(L7=3,L10=3),F7-C10)+IF(AND(L7=3,L11=3),G7-C11)</f>
        <v>0</v>
      </c>
      <c r="L7" s="163">
        <f>VALUE(LEFT(H7,1))</f>
        <v>3</v>
      </c>
      <c r="M7" s="164">
        <f>10000*L7+J7*100+K7</f>
        <v>30000</v>
      </c>
    </row>
    <row r="8" spans="1:13" x14ac:dyDescent="0.2">
      <c r="A8" s="9">
        <v>2</v>
      </c>
      <c r="B8" s="42" t="s">
        <v>126</v>
      </c>
      <c r="C8" s="21">
        <v>13</v>
      </c>
      <c r="D8" s="37"/>
      <c r="E8" s="21">
        <v>13</v>
      </c>
      <c r="F8" s="21">
        <v>13</v>
      </c>
      <c r="G8" s="21">
        <v>13</v>
      </c>
      <c r="H8" s="165" t="str">
        <f>(IF(C8-D7&gt;0,1)+IF(E8-D9&gt;0,1)+IF(F8-D10&gt;0,1)+IF(G8-D11&gt;0,1))&amp;"-"&amp;(IF(C8-D7&lt;0,1)+IF(E8-D9&lt;0,1)+IF(F8-D10&lt;0,1)+IF(G8-D11&lt;0,1))</f>
        <v>4-0</v>
      </c>
      <c r="I8" s="21" t="str">
        <f>IF(AND(B8&lt;&gt;"",M$6=TRUE),A$6&amp;RANK(M8,M$7:M$11,0),"")</f>
        <v>1</v>
      </c>
      <c r="J8" s="166">
        <f>IF(AND(L8=1,L7=1,C8&gt;D7),1)+IF(AND(L8=1,L9=1,E8&gt;D9),1)+IF(AND(L8=1,L10=1,F8&gt;D10),1)+IF(AND(L8=1,L11=1,G8&gt;D11),1)+IF(AND(L8=2,L7=2,C8&gt;D7),1)+IF(AND(L8=2,L9=2,E8&gt;D9),1)+IF(AND(L8=2,L10=2,F8&gt;D10),1)+IF(AND(L8=2,L11=2,G8&gt;D11),1)+IF(AND(L8=3,L7=3,C8&gt;D7),1)+IF(AND(L8=3,L9=3,E8&gt;D9),1)+IF(AND(L8=3,L10=3,F8&gt;D10),1)+IF(AND(L8=3,L11=3,G8&gt;D11),1)</f>
        <v>0</v>
      </c>
      <c r="K8" s="167">
        <f>IF(AND(L8=1,L7=1),C8-D7)+IF(AND(L8=1,L9=1),E8-D9)+IF(AND(L8=1,L10=1),F8-D10)+IF(AND(L8=1,L11=1),G8-D11)+IF(AND(L8=2,L7=2),C8-D7)+IF(AND(L8=2,L9=2),E8-D9)+IF(AND(L8=2,L10=2),F8-D10)+IF(AND(L8=2,L11=2),G8-D11)+IF(AND(L8=3,L7=3),C8-D7)+IF(AND(L8=3,L9=3),E8-D9)+IF(AND(L8=3,L10=3),F8-D10)+IF(AND(L8=3,L11=3),G8-D11)</f>
        <v>0</v>
      </c>
      <c r="L8" s="168">
        <f>VALUE(LEFT(H8,1))</f>
        <v>4</v>
      </c>
      <c r="M8" s="169">
        <f>10000*L8+J8*100+K8</f>
        <v>40000</v>
      </c>
    </row>
    <row r="9" spans="1:13" x14ac:dyDescent="0.2">
      <c r="A9" s="9">
        <v>3</v>
      </c>
      <c r="B9" s="42" t="s">
        <v>127</v>
      </c>
      <c r="C9" s="21">
        <v>9</v>
      </c>
      <c r="D9" s="170">
        <v>3</v>
      </c>
      <c r="E9" s="37"/>
      <c r="F9" s="21">
        <v>6</v>
      </c>
      <c r="G9" s="21">
        <v>1</v>
      </c>
      <c r="H9" s="165" t="str">
        <f>(IF(C9-E7&gt;0,1)+IF(D9-E8&gt;0,1)+IF(F9-E10&gt;0,1)+IF(G9-E11&gt;0,1))&amp;"-"&amp;(IF(C9-E7&lt;0,1)+IF(D9-E8&lt;0,1)+IF(F9-E10&lt;0,1)+IF(G9-E11&lt;0,1))</f>
        <v>0-4</v>
      </c>
      <c r="I9" s="21" t="str">
        <f>IF(AND(B9&lt;&gt;"",M$6=TRUE),A$6&amp;RANK(M9,M$7:M$11,0),"")</f>
        <v>5</v>
      </c>
      <c r="J9" s="166">
        <f>IF(AND(L9=1,L7=1,C9&gt;E7),1)+IF(AND(L9=1,L8=1,D9&gt;E8),1)+IF(AND(L9=1,L10=1,F9&gt;E10),1)+IF(AND(L9=1,L11=1,G9&gt;E11),1)+IF(AND(L9=2,L7=2,C9&gt;E7),1)+IF(AND(L9=2,L8=2,D9&gt;E8),1)+IF(AND(L9=2,L10=2,F9&gt;E10),1)+IF(AND(L9=2,L11=2,G9&gt;E11),1)+IF(AND(L9=3,L7=3,C9&gt;E7),1)+IF(AND(L9=3,L8=3,D9&gt;E8),1)+IF(AND(L9=3,L10=3,F9&gt;E10),1)+IF(AND(L9=3,L11=3,G9&gt;E11),1)</f>
        <v>0</v>
      </c>
      <c r="K9" s="167">
        <f>IF(AND(L9=1,L7=1),C9-E7)+IF(AND(L9=1,L8=1),D9-E8)+IF(AND(L9=1,L10=1),F9-E10)+IF(AND(L9=1,L11=1),G9-E11)+IF(AND(L9=2,L7=2),C9-E7)+IF(AND(L9=2,L8=2),D9-E8)+IF(AND(L9=2,L10=2),F9-E10)+IF(AND(L9=2,L11=2),G9-E11)+IF(AND(L9=3,L7=3),C9-E7)+IF(AND(L9=3,L8=3),D9-E8)+IF(AND(L9=3,L10=3),F9-E10)+IF(AND(L9=3,L11=3),G9-E11)</f>
        <v>0</v>
      </c>
      <c r="L9" s="168">
        <f>VALUE(LEFT(H9,1))</f>
        <v>0</v>
      </c>
      <c r="M9" s="169">
        <f>10000*L9+J9*100+K9</f>
        <v>0</v>
      </c>
    </row>
    <row r="10" spans="1:13" x14ac:dyDescent="0.2">
      <c r="A10" s="9">
        <v>4</v>
      </c>
      <c r="B10" s="42" t="s">
        <v>128</v>
      </c>
      <c r="C10" s="21">
        <v>7</v>
      </c>
      <c r="D10" s="170">
        <v>6</v>
      </c>
      <c r="E10" s="21">
        <v>13</v>
      </c>
      <c r="F10" s="37"/>
      <c r="G10" s="38">
        <v>13</v>
      </c>
      <c r="H10" s="165" t="str">
        <f>(IF(C10-F7&gt;0,1)+IF(D10-F8&gt;0,1)+IF(E10-F9&gt;0,1)+IF(G10-F11&gt;0,1))&amp;"-"&amp;(IF(C10-F7&lt;0,1)+IF(D10-F8&lt;0,1)+IF(E10-F9&lt;0,1)+IF(G10-F11&lt;0,1))</f>
        <v>2-2</v>
      </c>
      <c r="I10" s="21" t="str">
        <f>IF(AND(B10&lt;&gt;"",M$6=TRUE),A$6&amp;RANK(M10,M$7:M$11,0),"")</f>
        <v>3</v>
      </c>
      <c r="J10" s="166">
        <f>IF(AND(L10=1,L7=1,C10&gt;F7),1)+IF(AND(L10=1,L8=1,D10&gt;F8),1)+IF(AND(L10=1,L9=1,E10&gt;F9),1)+IF(AND(L10=1,L11=1,G10&gt;F11),1)+IF(AND(L10=2,L7=2,C10&gt;F7),1)+IF(AND(L10=2,L8=2,D10&gt;F8),1)+IF(AND(L10=2,L9=2,E10&gt;F9),1)+IF(AND(L10=2,L11=2,G10&gt;F11),1)+IF(AND(L10=3,L7=3,C10&gt;F7),1)+IF(AND(L10=3,L8=3,D10&gt;F8),1)+IF(AND(L10=3,L9=3,E10&gt;F9),1)+IF(AND(L10=3,L11=3,G10&gt;F11),1)</f>
        <v>0</v>
      </c>
      <c r="K10" s="167">
        <f>IF(AND(L10=1,L7=1),C10-F7)+IF(AND(L10=1,L8=1),D10-F8)+IF(AND(L10=1,L9=1),E10-F9)+IF(AND(L10=1,L11=1),G10-F11)+IF(AND(L10=2,L7=2),C10-F7)+IF(AND(L10=2,L8=2),D10-F8)+IF(AND(L10=2,L9=2),E10-F9)+IF(AND(L10=2,L11=2),G10-F11)+IF(AND(L10=3,L7=3),C10-F7)+IF(AND(L10=3,L8=3),D10-F8)+IF(AND(L10=3,L9=3),E10-F9)+IF(AND(L10=3,L11=3),G10-F11)</f>
        <v>0</v>
      </c>
      <c r="L10" s="168">
        <f>VALUE(LEFT(H10,1))</f>
        <v>2</v>
      </c>
      <c r="M10" s="169">
        <f>10000*L10+J10*100+K10</f>
        <v>20000</v>
      </c>
    </row>
    <row r="11" spans="1:13" x14ac:dyDescent="0.2">
      <c r="A11" s="9">
        <v>5</v>
      </c>
      <c r="B11" s="42" t="s">
        <v>129</v>
      </c>
      <c r="C11" s="21">
        <v>7</v>
      </c>
      <c r="D11" s="21">
        <v>5</v>
      </c>
      <c r="E11" s="21">
        <v>13</v>
      </c>
      <c r="F11" s="21">
        <v>10</v>
      </c>
      <c r="G11" s="37"/>
      <c r="H11" s="165" t="str">
        <f>(IF(C11-G7&gt;0,1)+IF(D11-G8&gt;0,1)+IF(E11-G9&gt;0,1)+IF(F11-G10&gt;0,1))&amp;"-"&amp;(IF(C11-G7&lt;0,1)+IF(D11-G8&lt;0,1)+IF(E11-G9&lt;0,1)+IF(F11-G10&lt;0,1))</f>
        <v>1-3</v>
      </c>
      <c r="I11" s="21" t="str">
        <f>IF(AND(B11&lt;&gt;"",M$6=TRUE),A$6&amp;RANK(M11,M$7:M$11,0),"")</f>
        <v>4</v>
      </c>
      <c r="J11" s="166">
        <f>IF(AND(L11=1,L7=1,C11&gt;G7),1)+IF(AND(L11=1,L8=1,D11&gt;G8),1)+IF(AND(L11=1,L9=1,E11&gt;G9),1)+IF(AND(L11=1,L10=1,F11&gt;G10),1)+IF(AND(L11=2,L7=2,C11&gt;G7),1)+IF(AND(L11=2,L8=2,D11&gt;G8),1)+IF(AND(L11=2,L9=2,E11&gt;G9),1)+IF(AND(L11=2,L10=2,F11&gt;G10),1)+IF(AND(L11=3,L7=3,C11&gt;G7),1)+IF(AND(L11=3,L8=3,D11&gt;G8),1)+IF(AND(L11=3,L9=3,E11&gt;G9),1)+IF(AND(L11=3,L10=3,F11&gt;G10),1)</f>
        <v>0</v>
      </c>
      <c r="K11" s="167">
        <f>IF(AND(L11=1,L7=1),C11-G7)+IF(AND(L11=1,L8=1),D11-G8)+IF(AND(L11=1,L9=1),E11-G9)+IF(AND(L11=1,L10=1),F11-G10)+IF(AND(L11=2,L7=2),C11-G7)+IF(AND(L11=2,L8=2),D11-G8)+IF(AND(L11=2,L9=2),E11-G9)+IF(AND(L11=2,L10=2),F11-G10)+IF(AND(L11=3,L7=3),C11-G7)+IF(AND(L11=3,L8=3),D11-G8)+IF(AND(L11=3,L9=3),E11-G9)+IF(AND(L11=3,L10=3),F11-G10)</f>
        <v>0</v>
      </c>
      <c r="L11" s="168">
        <f>VALUE(LEFT(H11,1))</f>
        <v>1</v>
      </c>
      <c r="M11" s="169">
        <f>10000*L11+J11*100+K11</f>
        <v>10000</v>
      </c>
    </row>
    <row r="12" spans="1:13" x14ac:dyDescent="0.2">
      <c r="A12" s="115"/>
      <c r="B12" s="40"/>
      <c r="C12" s="97"/>
      <c r="D12" s="97"/>
      <c r="E12" s="97"/>
      <c r="F12" s="97"/>
      <c r="G12" s="39"/>
      <c r="H12" s="116"/>
      <c r="I12" s="97"/>
    </row>
    <row r="13" spans="1:13" x14ac:dyDescent="0.2">
      <c r="A13" s="40"/>
      <c r="B13" s="77" t="s">
        <v>3</v>
      </c>
      <c r="C13" s="78" t="s">
        <v>4</v>
      </c>
      <c r="D13" s="78" t="s">
        <v>5</v>
      </c>
      <c r="E13" s="40"/>
      <c r="F13" s="40"/>
      <c r="G13" s="40"/>
      <c r="H13" s="40"/>
      <c r="I13" s="40"/>
    </row>
    <row r="14" spans="1:13" x14ac:dyDescent="0.2">
      <c r="A14" s="40"/>
      <c r="B14" s="77" t="s">
        <v>6</v>
      </c>
      <c r="C14" s="78" t="s">
        <v>7</v>
      </c>
      <c r="D14" s="78" t="s">
        <v>8</v>
      </c>
      <c r="E14" s="40"/>
      <c r="F14" s="40"/>
      <c r="G14" s="40"/>
      <c r="H14" s="40"/>
      <c r="I14" s="40"/>
    </row>
    <row r="15" spans="1:13" x14ac:dyDescent="0.2">
      <c r="A15" s="40"/>
      <c r="B15" s="77" t="s">
        <v>9</v>
      </c>
      <c r="C15" s="78" t="s">
        <v>10</v>
      </c>
      <c r="D15" s="78" t="s">
        <v>11</v>
      </c>
      <c r="E15" s="40"/>
      <c r="F15" s="40"/>
      <c r="G15" s="40"/>
      <c r="H15" s="40"/>
      <c r="I15" s="40"/>
    </row>
    <row r="16" spans="1:13" x14ac:dyDescent="0.2">
      <c r="A16" s="40"/>
      <c r="B16" s="77" t="s">
        <v>12</v>
      </c>
      <c r="C16" s="78" t="s">
        <v>13</v>
      </c>
      <c r="D16" s="78" t="s">
        <v>14</v>
      </c>
      <c r="E16" s="40"/>
      <c r="F16" s="40"/>
      <c r="G16" s="40"/>
      <c r="H16" s="40"/>
      <c r="I16" s="40"/>
    </row>
    <row r="17" spans="1:9" x14ac:dyDescent="0.2">
      <c r="A17" s="108"/>
      <c r="B17" s="77" t="s">
        <v>15</v>
      </c>
      <c r="C17" s="78" t="s">
        <v>16</v>
      </c>
      <c r="D17" s="78" t="s">
        <v>17</v>
      </c>
      <c r="E17" s="101"/>
      <c r="F17" s="101"/>
      <c r="G17" s="101"/>
      <c r="H17" s="108"/>
      <c r="I17" s="108"/>
    </row>
    <row r="18" spans="1:9" hidden="1" x14ac:dyDescent="0.2">
      <c r="A18" s="19"/>
      <c r="G18" s="24"/>
      <c r="H18" s="24"/>
      <c r="I18" s="24"/>
    </row>
    <row r="19" spans="1:9" hidden="1" x14ac:dyDescent="0.2"/>
    <row r="20" spans="1:9" hidden="1" x14ac:dyDescent="0.2"/>
    <row r="21" spans="1:9" hidden="1" x14ac:dyDescent="0.2"/>
    <row r="22" spans="1:9" hidden="1" x14ac:dyDescent="0.2"/>
    <row r="23" spans="1:9" hidden="1" x14ac:dyDescent="0.2"/>
    <row r="24" spans="1:9" hidden="1" x14ac:dyDescent="0.2"/>
    <row r="25" spans="1:9" hidden="1" x14ac:dyDescent="0.2"/>
    <row r="26" spans="1:9" hidden="1" x14ac:dyDescent="0.2"/>
    <row r="27" spans="1:9" hidden="1" x14ac:dyDescent="0.2"/>
    <row r="28" spans="1:9" hidden="1" x14ac:dyDescent="0.2"/>
    <row r="29" spans="1:9" hidden="1" x14ac:dyDescent="0.2"/>
    <row r="30" spans="1:9" hidden="1" x14ac:dyDescent="0.2"/>
    <row r="31" spans="1:9" hidden="1" x14ac:dyDescent="0.2"/>
    <row r="32" spans="1:9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8" hidden="1" x14ac:dyDescent="0.2"/>
    <row r="98" spans="1:8" hidden="1" x14ac:dyDescent="0.2"/>
    <row r="100" spans="1:8" x14ac:dyDescent="0.2">
      <c r="A100" s="100" t="s">
        <v>85</v>
      </c>
    </row>
    <row r="102" spans="1:8" ht="13.5" thickBot="1" x14ac:dyDescent="0.25">
      <c r="G102" s="40" t="str">
        <f>IFERROR(INDEX(B$1:B$100,MATCH(LEFT(G103,1),I$1:I$100,0)),"")</f>
        <v>Endla Antsve (Lääne)</v>
      </c>
      <c r="H102" s="40"/>
    </row>
    <row r="103" spans="1:8" x14ac:dyDescent="0.2">
      <c r="G103" s="34" t="s">
        <v>72</v>
      </c>
      <c r="H103" s="86"/>
    </row>
    <row r="104" spans="1:8" x14ac:dyDescent="0.2">
      <c r="G104" s="40"/>
      <c r="H104" s="40"/>
    </row>
    <row r="105" spans="1:8" ht="13.5" thickBot="1" x14ac:dyDescent="0.25">
      <c r="G105" s="40" t="str">
        <f>IFERROR(INDEX(B$1:B$100,MATCH(LEFT(G106,1),I$1:I$100,0)),"")</f>
        <v>Silvi Labbi (Võru)</v>
      </c>
      <c r="H105" s="88"/>
    </row>
    <row r="106" spans="1:8" x14ac:dyDescent="0.2">
      <c r="G106" s="34" t="s">
        <v>73</v>
      </c>
      <c r="H106" s="81"/>
    </row>
    <row r="108" spans="1:8" ht="13.5" thickBot="1" x14ac:dyDescent="0.25">
      <c r="G108" s="40" t="str">
        <f>IFERROR(INDEX(B$1:B$100,MATCH(LEFT(G109,1),I$1:I$100,0)),"")</f>
        <v>Ene-Malle Kutsar (Tartu)</v>
      </c>
      <c r="H108" s="40"/>
    </row>
    <row r="109" spans="1:8" x14ac:dyDescent="0.2">
      <c r="G109" s="34" t="s">
        <v>71</v>
      </c>
      <c r="H109" s="86"/>
    </row>
    <row r="110" spans="1:8" x14ac:dyDescent="0.2">
      <c r="G110" s="40"/>
      <c r="H110" s="40"/>
    </row>
    <row r="111" spans="1:8" ht="13.5" thickBot="1" x14ac:dyDescent="0.25">
      <c r="G111" s="40" t="str">
        <f>IFERROR(INDEX(B$1:B$100,MATCH(LEFT(G112,1),I$1:I$100,0)),"")</f>
        <v>Tiiu Haga (Võru)</v>
      </c>
      <c r="H111" s="88"/>
    </row>
    <row r="112" spans="1:8" x14ac:dyDescent="0.2">
      <c r="G112" s="34" t="s">
        <v>27</v>
      </c>
      <c r="H112" s="81"/>
    </row>
    <row r="114" spans="7:8" ht="13.5" thickBot="1" x14ac:dyDescent="0.25">
      <c r="G114" s="40" t="str">
        <f>IFERROR(INDEX(B$1:B$100,MATCH(LEFT(G115,1),I$1:I$100,0)),"")</f>
        <v>Jelena Brakina (Tartu)</v>
      </c>
      <c r="H114" s="88"/>
    </row>
    <row r="115" spans="7:8" x14ac:dyDescent="0.2">
      <c r="G115" s="34" t="s">
        <v>31</v>
      </c>
      <c r="H115" s="81"/>
    </row>
    <row r="116" spans="7:8" hidden="1" x14ac:dyDescent="0.2"/>
    <row r="117" spans="7:8" hidden="1" x14ac:dyDescent="0.2"/>
    <row r="118" spans="7:8" hidden="1" x14ac:dyDescent="0.2"/>
    <row r="119" spans="7:8" hidden="1" x14ac:dyDescent="0.2"/>
    <row r="120" spans="7:8" hidden="1" x14ac:dyDescent="0.2"/>
    <row r="121" spans="7:8" hidden="1" x14ac:dyDescent="0.2"/>
    <row r="122" spans="7:8" hidden="1" x14ac:dyDescent="0.2"/>
    <row r="123" spans="7:8" hidden="1" x14ac:dyDescent="0.2"/>
    <row r="124" spans="7:8" hidden="1" x14ac:dyDescent="0.2"/>
    <row r="125" spans="7:8" hidden="1" x14ac:dyDescent="0.2"/>
    <row r="126" spans="7:8" hidden="1" x14ac:dyDescent="0.2"/>
    <row r="127" spans="7:8" hidden="1" x14ac:dyDescent="0.2"/>
    <row r="128" spans="7: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4" hidden="1" x14ac:dyDescent="0.2"/>
    <row r="290" spans="1:4" hidden="1" x14ac:dyDescent="0.2"/>
    <row r="291" spans="1:4" hidden="1" x14ac:dyDescent="0.2"/>
    <row r="292" spans="1:4" hidden="1" x14ac:dyDescent="0.2"/>
    <row r="293" spans="1:4" hidden="1" x14ac:dyDescent="0.2"/>
    <row r="294" spans="1:4" hidden="1" x14ac:dyDescent="0.2"/>
    <row r="295" spans="1:4" hidden="1" x14ac:dyDescent="0.2"/>
    <row r="296" spans="1:4" hidden="1" x14ac:dyDescent="0.2"/>
    <row r="297" spans="1:4" hidden="1" x14ac:dyDescent="0.2"/>
    <row r="299" spans="1:4" x14ac:dyDescent="0.2">
      <c r="A299" s="9"/>
      <c r="B299" s="41" t="s">
        <v>28</v>
      </c>
      <c r="C299" s="41" t="s">
        <v>40</v>
      </c>
      <c r="D299" s="41" t="s">
        <v>82</v>
      </c>
    </row>
    <row r="300" spans="1:4" x14ac:dyDescent="0.2">
      <c r="A300" s="9">
        <v>1</v>
      </c>
      <c r="B300" s="149" t="str">
        <f>IFERROR(INDEX(G$100:G$300,MATCH(A300&amp;". koht",G$101:G$301,0)),"")</f>
        <v>Endla Antsve (Lääne)</v>
      </c>
      <c r="C300" s="68">
        <v>1972</v>
      </c>
      <c r="D300" s="150">
        <f>IF(10+1-A300&gt;0,10+1-A300,0)</f>
        <v>10</v>
      </c>
    </row>
    <row r="301" spans="1:4" x14ac:dyDescent="0.2">
      <c r="A301" s="9">
        <v>2</v>
      </c>
      <c r="B301" s="151" t="str">
        <f>IFERROR(INDEX(G$100:G$300,MATCH(A301&amp;". koht",G$101:G$301,0)),"")</f>
        <v>Silvi Labbi (Võru)</v>
      </c>
      <c r="C301" s="152">
        <v>1971</v>
      </c>
      <c r="D301" s="150">
        <f t="shared" ref="D301:D304" si="0">IF(10+1-A301&gt;0,10+1-A301,0)</f>
        <v>9</v>
      </c>
    </row>
    <row r="302" spans="1:4" x14ac:dyDescent="0.2">
      <c r="A302" s="9">
        <v>3</v>
      </c>
      <c r="B302" s="153" t="str">
        <f>IFERROR(INDEX(G$100:G$300,MATCH(A302&amp;". koht",G$101:G$301,0)),"")</f>
        <v>Ene-Malle Kutsar (Tartu)</v>
      </c>
      <c r="C302" s="68">
        <v>1966</v>
      </c>
      <c r="D302" s="150">
        <f t="shared" si="0"/>
        <v>8</v>
      </c>
    </row>
    <row r="303" spans="1:4" x14ac:dyDescent="0.2">
      <c r="A303" s="9">
        <v>4</v>
      </c>
      <c r="B303" s="154" t="str">
        <f>IFERROR(INDEX(G$100:G$300,MATCH(A303&amp;". koht",G$101:G$301,0)),"")</f>
        <v>Tiiu Haga (Võru)</v>
      </c>
      <c r="C303" s="63">
        <v>1964</v>
      </c>
      <c r="D303" s="150">
        <f t="shared" si="0"/>
        <v>7</v>
      </c>
    </row>
    <row r="304" spans="1:4" x14ac:dyDescent="0.2">
      <c r="A304" s="9">
        <v>5</v>
      </c>
      <c r="B304" s="154" t="str">
        <f>IFERROR(INDEX(G$100:G$300,MATCH(A304&amp;". koht",G$101:G$301,0)),"")</f>
        <v>Jelena Brakina (Tartu)</v>
      </c>
      <c r="C304" s="63">
        <v>1971</v>
      </c>
      <c r="D304" s="150">
        <f t="shared" si="0"/>
        <v>6</v>
      </c>
    </row>
  </sheetData>
  <conditionalFormatting sqref="B1:H101 B116:H1048576 B102:G115">
    <cfRule type="containsText" dxfId="47" priority="24" operator="containsText" text="I-Viru">
      <formula>NOT(ISERROR(SEARCH("I-Viru",B1)))</formula>
    </cfRule>
  </conditionalFormatting>
  <conditionalFormatting sqref="I7:I11">
    <cfRule type="expression" dxfId="46" priority="11">
      <formula>FIND(2,I7,1)</formula>
    </cfRule>
    <cfRule type="expression" dxfId="45" priority="12">
      <formula>FIND(1,I7,1)</formula>
    </cfRule>
  </conditionalFormatting>
  <conditionalFormatting sqref="J7:J11">
    <cfRule type="expression" dxfId="44" priority="13">
      <formula>AND(L7=3,IF(COUNTIF(L$7:L$11,"=3")&gt;=2,TRUE))</formula>
    </cfRule>
    <cfRule type="expression" dxfId="43" priority="14">
      <formula>AND(L7=1,IF(COUNTIF(L$7:L$11,"=1")&gt;=2,TRUE))</formula>
    </cfRule>
    <cfRule type="expression" dxfId="42" priority="15">
      <formula>AND(L7=2,IF(COUNTIF(L$7:L$11,"=2")&gt;=2,TRUE))</formula>
    </cfRule>
  </conditionalFormatting>
  <conditionalFormatting sqref="K7:K11">
    <cfRule type="expression" dxfId="41" priority="16">
      <formula>AND(L7=2,IF(COUNTIF(L$7:L$11,"=2")=1,TRUE))</formula>
    </cfRule>
    <cfRule type="expression" dxfId="40" priority="17">
      <formula>AND(IF(COUNTIF(L$7:L$11,"=1")=2,TRUE),IF(COUNTIF(L$7:L$11,"=2")=2,TRUE))</formula>
    </cfRule>
    <cfRule type="expression" dxfId="39" priority="18">
      <formula>OR(L7=0,L7=4)</formula>
    </cfRule>
    <cfRule type="expression" dxfId="38" priority="19">
      <formula>AND(L7=1,IF(COUNTIF(L$7:L$11,"=1")=1,TRUE))</formula>
    </cfRule>
    <cfRule type="expression" dxfId="37" priority="20">
      <formula>AND(L7=3,IF(COUNTIF(L$7:L$11,"=3")=1,TRUE))</formula>
    </cfRule>
  </conditionalFormatting>
  <conditionalFormatting sqref="H7:H11">
    <cfRule type="expression" dxfId="36" priority="21">
      <formula>AND(L7=1,IF(COUNTIF(L$7:L$11,"=1")&gt;=2,TRUE))</formula>
    </cfRule>
    <cfRule type="expression" dxfId="35" priority="22">
      <formula>AND(L7=3,IF(COUNTIF(L$7:L$11,"=3")&gt;=2,TRUE))</formula>
    </cfRule>
    <cfRule type="expression" dxfId="34" priority="23">
      <formula>AND(L7=2,IF(COUNTIF(L$7:L$11,"=2")&gt;=2,TRUE))</formula>
    </cfRule>
  </conditionalFormatting>
  <conditionalFormatting sqref="D7 C8">
    <cfRule type="aboveAverage" dxfId="33" priority="10"/>
  </conditionalFormatting>
  <conditionalFormatting sqref="E7 C9">
    <cfRule type="aboveAverage" dxfId="32" priority="9"/>
  </conditionalFormatting>
  <conditionalFormatting sqref="F7 C10">
    <cfRule type="aboveAverage" dxfId="31" priority="8"/>
  </conditionalFormatting>
  <conditionalFormatting sqref="E8 D9">
    <cfRule type="aboveAverage" dxfId="30" priority="7"/>
  </conditionalFormatting>
  <conditionalFormatting sqref="G7 C11">
    <cfRule type="aboveAverage" dxfId="29" priority="6"/>
  </conditionalFormatting>
  <conditionalFormatting sqref="F8 D10">
    <cfRule type="aboveAverage" dxfId="28" priority="5"/>
  </conditionalFormatting>
  <conditionalFormatting sqref="G8 D11">
    <cfRule type="aboveAverage" dxfId="27" priority="4"/>
  </conditionalFormatting>
  <conditionalFormatting sqref="F9 E10">
    <cfRule type="aboveAverage" dxfId="26" priority="3"/>
  </conditionalFormatting>
  <conditionalFormatting sqref="G9 E11">
    <cfRule type="aboveAverage" dxfId="25" priority="2"/>
  </conditionalFormatting>
  <conditionalFormatting sqref="F11 G10">
    <cfRule type="aboveAverage" dxfId="24" priority="1"/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M303"/>
  <sheetViews>
    <sheetView showGridLines="0" showRowColHeaders="0" zoomScaleNormal="100" workbookViewId="0">
      <pane ySplit="4" topLeftCell="A5" activePane="bottomLeft" state="frozen"/>
      <selection activeCell="K1" sqref="K1"/>
      <selection pane="bottomLeft" activeCell="J1" sqref="J1"/>
    </sheetView>
  </sheetViews>
  <sheetFormatPr defaultRowHeight="12.75" x14ac:dyDescent="0.2"/>
  <cols>
    <col min="1" max="1" width="3.28515625" style="18" customWidth="1"/>
    <col min="2" max="2" width="26.42578125" style="18" customWidth="1"/>
    <col min="3" max="9" width="6.28515625" style="18" customWidth="1"/>
    <col min="10" max="11" width="4.7109375" style="18" customWidth="1"/>
    <col min="12" max="12" width="4.7109375" style="18" hidden="1" customWidth="1"/>
    <col min="13" max="13" width="0" style="18" hidden="1" customWidth="1"/>
    <col min="14" max="16384" width="9.140625" style="18"/>
  </cols>
  <sheetData>
    <row r="1" spans="1:13" x14ac:dyDescent="0.2">
      <c r="A1" s="46" t="str">
        <f>Võistkondlik!B1</f>
        <v>ESVL INDIVIDUAAL-VÕISTKONDLIKUD MEISTRIVÕISTLUSED PETANGIS 2013</v>
      </c>
      <c r="B1" s="47"/>
      <c r="C1" s="47"/>
      <c r="E1" s="39"/>
      <c r="L1" s="171"/>
      <c r="M1" s="171"/>
    </row>
    <row r="2" spans="1:13" x14ac:dyDescent="0.2">
      <c r="A2" s="39" t="str">
        <f>Võistkondlik!B2</f>
        <v>Toimumisaeg: L, 25.05.2013 kell 11:00</v>
      </c>
      <c r="B2" s="47"/>
      <c r="C2" s="47"/>
      <c r="E2" s="39"/>
    </row>
    <row r="3" spans="1:13" x14ac:dyDescent="0.2">
      <c r="A3" s="39" t="str">
        <f>Võistkondlik!B3</f>
        <v>Toimumiskoht: Läänemaa, Haapsalu, Uuskalda</v>
      </c>
      <c r="B3" s="47"/>
      <c r="C3" s="47"/>
      <c r="E3" s="39"/>
    </row>
    <row r="4" spans="1:13" x14ac:dyDescent="0.2">
      <c r="A4" s="48" t="s">
        <v>60</v>
      </c>
    </row>
    <row r="6" spans="1:13" x14ac:dyDescent="0.2">
      <c r="A6" s="36"/>
      <c r="B6" s="36"/>
      <c r="C6" s="90">
        <v>1</v>
      </c>
      <c r="D6" s="90">
        <v>2</v>
      </c>
      <c r="E6" s="90">
        <v>3</v>
      </c>
      <c r="F6" s="90">
        <v>4</v>
      </c>
      <c r="G6" s="90"/>
      <c r="H6" s="90" t="s">
        <v>1</v>
      </c>
      <c r="I6" s="11" t="s">
        <v>62</v>
      </c>
      <c r="J6" s="155" t="s">
        <v>22</v>
      </c>
      <c r="K6" s="156" t="s">
        <v>156</v>
      </c>
      <c r="L6" s="157" t="s">
        <v>22</v>
      </c>
      <c r="M6" s="51" t="b">
        <f>OR(AND(COUNTA(B7:B11)=3,COUNTA(C7:G11)=6),AND(COUNTA(B7:B11)=4,COUNTA(C7:G11)=12),AND(COUNTA(B7:B11)=5,COUNTA(C7:G11)=20))</f>
        <v>1</v>
      </c>
    </row>
    <row r="7" spans="1:13" x14ac:dyDescent="0.2">
      <c r="A7" s="36">
        <v>1</v>
      </c>
      <c r="B7" s="69" t="s">
        <v>130</v>
      </c>
      <c r="C7" s="158"/>
      <c r="D7" s="159">
        <v>13</v>
      </c>
      <c r="E7" s="159">
        <v>6</v>
      </c>
      <c r="F7" s="184">
        <v>13</v>
      </c>
      <c r="G7" s="159"/>
      <c r="H7" s="160" t="str">
        <f>(IF(D7-C8&gt;0,1)+IF(E7-C9&gt;0,1)+IF(F7-C10&gt;0,1)+IF(G7-C11&gt;0,1))&amp;"-"&amp;(IF(D7-C8&lt;0,1)+IF(E7-C9&lt;0,1)+IF(F7-C10&lt;0,1)+IF(G7-C11&lt;0,1))</f>
        <v>2-1</v>
      </c>
      <c r="I7" s="159" t="str">
        <f>IF(AND(B7&lt;&gt;"",M$6=TRUE),A$6&amp;RANK(M7,M$7:M$11,0),"")</f>
        <v>1</v>
      </c>
      <c r="J7" s="161">
        <f>IF(AND(L7=1,L8=1,D7&gt;C8),1)+IF(AND(L7=1,L9=1,E7&gt;C9),1)+IF(AND(L7=1,L10=1,F7&gt;C10),1)+IF(AND(L7=1,L11=1,G7&gt;C11),1)+IF(AND(L7=2,L8=2,D7&gt;C8),1)+IF(AND(L7=2,L9=2,E7&gt;C9),1)+IF(AND(L7=2,L10=2,F7&gt;C10),1)+IF(AND(L7=2,L11=2,G7&gt;C11),1)+IF(AND(L7=3,L8=3,D7&gt;C8),1)+IF(AND(L7=3,L9=3,E7&gt;C9),1)+IF(AND(L7=3,L10=3,F7&gt;C10),1)+IF(AND(L7=3,L11=3,G7&gt;C11),1)</f>
        <v>1</v>
      </c>
      <c r="K7" s="162">
        <f>IF(AND(L7=1,L8=1),D7-C8)+IF(AND(L7=1,L9=1),E7-C9)+IF(AND(L7=1,L10=1),F7-C10)+IF(AND(L7=1,L11=1),G7-C11)+IF(AND(L7=2,L8=2),D7-C8)+IF(AND(L7=2,L9=2),E7-C9)+IF(AND(L7=2,L10=2),F7-C10)+IF(AND(L7=2,L11=2),G7-C11)+IF(AND(L7=3,L8=3),D7-C8)+IF(AND(L7=3,L9=3),E7-C9)+IF(AND(L7=3,L10=3),F7-C10)+IF(AND(L7=3,L11=3),G7-C11)</f>
        <v>2</v>
      </c>
      <c r="L7" s="163">
        <f>VALUE(LEFT(H7,1))</f>
        <v>2</v>
      </c>
      <c r="M7" s="164">
        <f>10000*L7+J7*100+K7</f>
        <v>20102</v>
      </c>
    </row>
    <row r="8" spans="1:13" x14ac:dyDescent="0.2">
      <c r="A8" s="36">
        <v>2</v>
      </c>
      <c r="B8" s="113" t="s">
        <v>131</v>
      </c>
      <c r="C8" s="21">
        <v>2</v>
      </c>
      <c r="D8" s="37"/>
      <c r="E8" s="124">
        <v>13</v>
      </c>
      <c r="F8" s="21">
        <v>4</v>
      </c>
      <c r="G8" s="21"/>
      <c r="H8" s="165" t="str">
        <f>(IF(C8-D7&gt;0,1)+IF(E8-D9&gt;0,1)+IF(F8-D10&gt;0,1)+IF(G8-D11&gt;0,1))&amp;"-"&amp;(IF(C8-D7&lt;0,1)+IF(E8-D9&lt;0,1)+IF(F8-D10&lt;0,1)+IF(G8-D11&lt;0,1))</f>
        <v>1-2</v>
      </c>
      <c r="I8" s="21" t="str">
        <f>IF(AND(B8&lt;&gt;"",M$6=TRUE),A$6&amp;RANK(M8,M$7:M$11,0),"")</f>
        <v>3</v>
      </c>
      <c r="J8" s="166">
        <f>IF(AND(L8=1,L7=1,C8&gt;D7),1)+IF(AND(L8=1,L9=1,E8&gt;D9),1)+IF(AND(L8=1,L10=1,F8&gt;D10),1)+IF(AND(L8=1,L11=1,G8&gt;D11),1)+IF(AND(L8=2,L7=2,C8&gt;D7),1)+IF(AND(L8=2,L9=2,E8&gt;D9),1)+IF(AND(L8=2,L10=2,F8&gt;D10),1)+IF(AND(L8=2,L11=2,G8&gt;D11),1)+IF(AND(L8=3,L7=3,C8&gt;D7),1)+IF(AND(L8=3,L9=3,E8&gt;D9),1)+IF(AND(L8=3,L10=3,F8&gt;D10),1)+IF(AND(L8=3,L11=3,G8&gt;D11),1)</f>
        <v>1</v>
      </c>
      <c r="K8" s="167">
        <f>IF(AND(L8=1,L7=1),C8-D7)+IF(AND(L8=1,L9=1),E8-D9)+IF(AND(L8=1,L10=1),F8-D10)+IF(AND(L8=1,L11=1),G8-D11)+IF(AND(L8=2,L7=2),C8-D7)+IF(AND(L8=2,L9=2),E8-D9)+IF(AND(L8=2,L10=2),F8-D10)+IF(AND(L8=2,L11=2),G8-D11)+IF(AND(L8=3,L7=3),C8-D7)+IF(AND(L8=3,L9=3),E8-D9)+IF(AND(L8=3,L10=3),F8-D10)+IF(AND(L8=3,L11=3),G8-D11)</f>
        <v>4</v>
      </c>
      <c r="L8" s="168">
        <f>VALUE(LEFT(H8,1))</f>
        <v>1</v>
      </c>
      <c r="M8" s="169">
        <f>10000*L8+J8*100+K8</f>
        <v>10104</v>
      </c>
    </row>
    <row r="9" spans="1:13" x14ac:dyDescent="0.2">
      <c r="A9" s="36">
        <v>3</v>
      </c>
      <c r="B9" s="113" t="s">
        <v>132</v>
      </c>
      <c r="C9" s="21">
        <v>13</v>
      </c>
      <c r="D9" s="187">
        <v>9</v>
      </c>
      <c r="E9" s="37"/>
      <c r="F9" s="21">
        <v>4</v>
      </c>
      <c r="G9" s="21"/>
      <c r="H9" s="165" t="str">
        <f>(IF(C9-E7&gt;0,1)+IF(D9-E8&gt;0,1)+IF(F9-E10&gt;0,1)+IF(G9-E11&gt;0,1))&amp;"-"&amp;(IF(C9-E7&lt;0,1)+IF(D9-E8&lt;0,1)+IF(F9-E10&lt;0,1)+IF(G9-E11&lt;0,1))</f>
        <v>1-2</v>
      </c>
      <c r="I9" s="21" t="str">
        <f>IF(AND(B9&lt;&gt;"",M$6=TRUE),A$6&amp;RANK(M9,M$7:M$11,0),"")</f>
        <v>4</v>
      </c>
      <c r="J9" s="166">
        <f>IF(AND(L9=1,L7=1,C9&gt;E7),1)+IF(AND(L9=1,L8=1,D9&gt;E8),1)+IF(AND(L9=1,L10=1,F9&gt;E10),1)+IF(AND(L9=1,L11=1,G9&gt;E11),1)+IF(AND(L9=2,L7=2,C9&gt;E7),1)+IF(AND(L9=2,L8=2,D9&gt;E8),1)+IF(AND(L9=2,L10=2,F9&gt;E10),1)+IF(AND(L9=2,L11=2,G9&gt;E11),1)+IF(AND(L9=3,L7=3,C9&gt;E7),1)+IF(AND(L9=3,L8=3,D9&gt;E8),1)+IF(AND(L9=3,L10=3,F9&gt;E10),1)+IF(AND(L9=3,L11=3,G9&gt;E11),1)</f>
        <v>0</v>
      </c>
      <c r="K9" s="167">
        <f>IF(AND(L9=1,L7=1),C9-E7)+IF(AND(L9=1,L8=1),D9-E8)+IF(AND(L9=1,L10=1),F9-E10)+IF(AND(L9=1,L11=1),G9-E11)+IF(AND(L9=2,L7=2),C9-E7)+IF(AND(L9=2,L8=2),D9-E8)+IF(AND(L9=2,L10=2),F9-E10)+IF(AND(L9=2,L11=2),G9-E11)+IF(AND(L9=3,L7=3),C9-E7)+IF(AND(L9=3,L8=3),D9-E8)+IF(AND(L9=3,L10=3),F9-E10)+IF(AND(L9=3,L11=3),G9-E11)</f>
        <v>-4</v>
      </c>
      <c r="L9" s="168">
        <f>VALUE(LEFT(H9,1))</f>
        <v>1</v>
      </c>
      <c r="M9" s="169">
        <f>10000*L9+J9*100+K9</f>
        <v>9996</v>
      </c>
    </row>
    <row r="10" spans="1:13" x14ac:dyDescent="0.2">
      <c r="A10" s="36">
        <v>4</v>
      </c>
      <c r="B10" s="69" t="s">
        <v>133</v>
      </c>
      <c r="C10" s="2">
        <v>11</v>
      </c>
      <c r="D10" s="170">
        <v>13</v>
      </c>
      <c r="E10" s="21">
        <v>13</v>
      </c>
      <c r="F10" s="37"/>
      <c r="G10" s="38"/>
      <c r="H10" s="165" t="str">
        <f>(IF(C10-F7&gt;0,1)+IF(D10-F8&gt;0,1)+IF(E10-F9&gt;0,1)+IF(G10-F11&gt;0,1))&amp;"-"&amp;(IF(C10-F7&lt;0,1)+IF(D10-F8&lt;0,1)+IF(E10-F9&lt;0,1)+IF(G10-F11&lt;0,1))</f>
        <v>2-1</v>
      </c>
      <c r="I10" s="21" t="str">
        <f>IF(AND(B10&lt;&gt;"",M$6=TRUE),A$6&amp;RANK(M10,M$7:M$11,0),"")</f>
        <v>2</v>
      </c>
      <c r="J10" s="166">
        <f>IF(AND(L10=1,L7=1,C10&gt;F7),1)+IF(AND(L10=1,L8=1,D10&gt;F8),1)+IF(AND(L10=1,L9=1,E10&gt;F9),1)+IF(AND(L10=1,L11=1,G10&gt;F11),1)+IF(AND(L10=2,L7=2,C10&gt;F7),1)+IF(AND(L10=2,L8=2,D10&gt;F8),1)+IF(AND(L10=2,L9=2,E10&gt;F9),1)+IF(AND(L10=2,L11=2,G10&gt;F11),1)+IF(AND(L10=3,L7=3,C10&gt;F7),1)+IF(AND(L10=3,L8=3,D10&gt;F8),1)+IF(AND(L10=3,L9=3,E10&gt;F9),1)+IF(AND(L10=3,L11=3,G10&gt;F11),1)</f>
        <v>0</v>
      </c>
      <c r="K10" s="167">
        <f>IF(AND(L10=1,L7=1),C10-F7)+IF(AND(L10=1,L8=1),D10-F8)+IF(AND(L10=1,L9=1),E10-F9)+IF(AND(L10=1,L11=1),G10-F11)+IF(AND(L10=2,L7=2),C10-F7)+IF(AND(L10=2,L8=2),D10-F8)+IF(AND(L10=2,L9=2),E10-F9)+IF(AND(L10=2,L11=2),G10-F11)+IF(AND(L10=3,L7=3),C10-F7)+IF(AND(L10=3,L8=3),D10-F8)+IF(AND(L10=3,L9=3),E10-F9)+IF(AND(L10=3,L11=3),G10-F11)</f>
        <v>-2</v>
      </c>
      <c r="L10" s="168">
        <f>VALUE(LEFT(H10,1))</f>
        <v>2</v>
      </c>
      <c r="M10" s="169">
        <f>10000*L10+J10*100+K10</f>
        <v>19998</v>
      </c>
    </row>
    <row r="11" spans="1:13" hidden="1" x14ac:dyDescent="0.2">
      <c r="A11" s="9">
        <v>5</v>
      </c>
      <c r="B11" s="69"/>
      <c r="C11" s="21"/>
      <c r="D11" s="21"/>
      <c r="E11" s="21"/>
      <c r="F11" s="21"/>
      <c r="G11" s="37"/>
      <c r="H11" s="165" t="str">
        <f>(IF(C11-G7&gt;0,1)+IF(D11-G8&gt;0,1)+IF(E11-G9&gt;0,1)+IF(F11-G10&gt;0,1))&amp;"-"&amp;(IF(C11-G7&lt;0,1)+IF(D11-G8&lt;0,1)+IF(E11-G9&lt;0,1)+IF(F11-G10&lt;0,1))</f>
        <v>0-0</v>
      </c>
      <c r="I11" s="21" t="str">
        <f>IF(AND(B11&lt;&gt;"",M$6=TRUE),A$6&amp;RANK(M11,M$7:M$11,0),"")</f>
        <v/>
      </c>
      <c r="J11" s="166">
        <f>IF(AND(L11=1,L7=1,C11&gt;G7),1)+IF(AND(L11=1,L8=1,D11&gt;G8),1)+IF(AND(L11=1,L9=1,E11&gt;G9),1)+IF(AND(L11=1,L10=1,F11&gt;G10),1)+IF(AND(L11=2,L7=2,C11&gt;G7),1)+IF(AND(L11=2,L8=2,D11&gt;G8),1)+IF(AND(L11=2,L9=2,E11&gt;G9),1)+IF(AND(L11=2,L10=2,F11&gt;G10),1)+IF(AND(L11=3,L7=3,C11&gt;G7),1)+IF(AND(L11=3,L8=3,D11&gt;G8),1)+IF(AND(L11=3,L9=3,E11&gt;G9),1)+IF(AND(L11=3,L10=3,F11&gt;G10),1)</f>
        <v>0</v>
      </c>
      <c r="K11" s="167">
        <f>IF(AND(L11=1,L7=1),C11-G7)+IF(AND(L11=1,L8=1),D11-G8)+IF(AND(L11=1,L9=1),E11-G9)+IF(AND(L11=1,L10=1),F11-G10)+IF(AND(L11=2,L7=2),C11-G7)+IF(AND(L11=2,L8=2),D11-G8)+IF(AND(L11=2,L9=2),E11-G9)+IF(AND(L11=2,L10=2),F11-G10)+IF(AND(L11=3,L7=3),C11-G7)+IF(AND(L11=3,L8=3),D11-G8)+IF(AND(L11=3,L9=3),E11-G9)+IF(AND(L11=3,L10=3),F11-G10)</f>
        <v>0</v>
      </c>
      <c r="L11" s="168">
        <f>VALUE(LEFT(H11,1))</f>
        <v>0</v>
      </c>
      <c r="M11" s="169">
        <f>10000*L11+J11*100+K11</f>
        <v>0</v>
      </c>
    </row>
    <row r="12" spans="1:13" x14ac:dyDescent="0.2">
      <c r="E12" s="67"/>
      <c r="F12" s="67"/>
      <c r="G12" s="67"/>
      <c r="H12" s="67"/>
      <c r="I12" s="67"/>
    </row>
    <row r="13" spans="1:13" x14ac:dyDescent="0.2">
      <c r="B13" s="99" t="s">
        <v>3</v>
      </c>
      <c r="C13" s="116" t="s">
        <v>17</v>
      </c>
      <c r="D13" s="116" t="s">
        <v>16</v>
      </c>
      <c r="E13" s="67"/>
      <c r="F13" s="67"/>
      <c r="G13" s="67"/>
      <c r="H13" s="67"/>
      <c r="I13" s="67"/>
    </row>
    <row r="14" spans="1:13" x14ac:dyDescent="0.2">
      <c r="B14" s="99" t="s">
        <v>6</v>
      </c>
      <c r="C14" s="116" t="s">
        <v>7</v>
      </c>
      <c r="D14" s="116" t="s">
        <v>5</v>
      </c>
      <c r="E14" s="67"/>
      <c r="F14" s="67"/>
      <c r="G14" s="67"/>
      <c r="H14" s="67"/>
      <c r="I14" s="67"/>
    </row>
    <row r="15" spans="1:13" x14ac:dyDescent="0.2">
      <c r="A15" s="19"/>
      <c r="B15" s="99" t="s">
        <v>9</v>
      </c>
      <c r="C15" s="116" t="s">
        <v>18</v>
      </c>
      <c r="D15" s="116" t="s">
        <v>11</v>
      </c>
      <c r="E15" s="67"/>
      <c r="F15" s="67"/>
      <c r="G15" s="24"/>
      <c r="H15" s="24"/>
      <c r="I15" s="67"/>
    </row>
    <row r="16" spans="1:13" hidden="1" x14ac:dyDescent="0.2">
      <c r="E16" s="67"/>
      <c r="F16" s="67"/>
      <c r="G16" s="67"/>
      <c r="H16" s="67"/>
      <c r="I16" s="67"/>
    </row>
    <row r="17" spans="5:9" hidden="1" x14ac:dyDescent="0.2">
      <c r="E17" s="67"/>
      <c r="F17" s="67"/>
      <c r="G17" s="67"/>
      <c r="H17" s="67"/>
      <c r="I17" s="67"/>
    </row>
    <row r="18" spans="5:9" hidden="1" x14ac:dyDescent="0.2">
      <c r="E18" s="67"/>
      <c r="F18" s="67"/>
      <c r="G18" s="67"/>
      <c r="H18" s="67"/>
      <c r="I18" s="67"/>
    </row>
    <row r="19" spans="5:9" hidden="1" x14ac:dyDescent="0.2">
      <c r="E19" s="67"/>
      <c r="F19" s="67"/>
      <c r="G19" s="67"/>
      <c r="H19" s="67"/>
      <c r="I19" s="67"/>
    </row>
    <row r="20" spans="5:9" hidden="1" x14ac:dyDescent="0.2">
      <c r="E20" s="67"/>
      <c r="F20" s="67"/>
      <c r="G20" s="67"/>
      <c r="H20" s="67"/>
      <c r="I20" s="67"/>
    </row>
    <row r="21" spans="5:9" hidden="1" x14ac:dyDescent="0.2"/>
    <row r="22" spans="5:9" hidden="1" x14ac:dyDescent="0.2"/>
    <row r="23" spans="5:9" hidden="1" x14ac:dyDescent="0.2"/>
    <row r="24" spans="5:9" hidden="1" x14ac:dyDescent="0.2"/>
    <row r="25" spans="5:9" hidden="1" x14ac:dyDescent="0.2"/>
    <row r="26" spans="5:9" hidden="1" x14ac:dyDescent="0.2"/>
    <row r="27" spans="5:9" hidden="1" x14ac:dyDescent="0.2"/>
    <row r="28" spans="5:9" hidden="1" x14ac:dyDescent="0.2"/>
    <row r="29" spans="5:9" hidden="1" x14ac:dyDescent="0.2"/>
    <row r="30" spans="5:9" hidden="1" x14ac:dyDescent="0.2"/>
    <row r="31" spans="5:9" hidden="1" x14ac:dyDescent="0.2"/>
    <row r="32" spans="5:9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8" hidden="1" x14ac:dyDescent="0.2"/>
    <row r="98" spans="1:8" hidden="1" x14ac:dyDescent="0.2"/>
    <row r="100" spans="1:8" x14ac:dyDescent="0.2">
      <c r="A100" s="100" t="s">
        <v>74</v>
      </c>
    </row>
    <row r="102" spans="1:8" ht="13.5" thickBot="1" x14ac:dyDescent="0.25">
      <c r="G102" s="40" t="str">
        <f>IFERROR(INDEX(B$1:B$100,MATCH(LEFT(G103,1),I$1:I$100,0)),"")</f>
        <v>Agnes Sirkel (Tartu)</v>
      </c>
      <c r="H102" s="40"/>
    </row>
    <row r="103" spans="1:8" x14ac:dyDescent="0.2">
      <c r="G103" s="34" t="s">
        <v>72</v>
      </c>
      <c r="H103" s="86"/>
    </row>
    <row r="104" spans="1:8" x14ac:dyDescent="0.2">
      <c r="G104" s="40"/>
      <c r="H104" s="40"/>
    </row>
    <row r="105" spans="1:8" ht="13.5" thickBot="1" x14ac:dyDescent="0.25">
      <c r="G105" s="40" t="str">
        <f>IFERROR(INDEX(B$1:B$100,MATCH(LEFT(G106,1),I$1:I$100,0)),"")</f>
        <v>Helle Siidla (Lääne)</v>
      </c>
      <c r="H105" s="88"/>
    </row>
    <row r="106" spans="1:8" x14ac:dyDescent="0.2">
      <c r="G106" s="34" t="s">
        <v>73</v>
      </c>
      <c r="H106" s="81"/>
    </row>
    <row r="108" spans="1:8" ht="13.5" thickBot="1" x14ac:dyDescent="0.25">
      <c r="G108" s="40" t="str">
        <f>IFERROR(INDEX(B$1:B$100,MATCH(LEFT(G109,1),I$1:I$100,0)),"")</f>
        <v>Elli Piller (Valga)</v>
      </c>
      <c r="H108" s="40"/>
    </row>
    <row r="109" spans="1:8" x14ac:dyDescent="0.2">
      <c r="G109" s="34" t="s">
        <v>71</v>
      </c>
      <c r="H109" s="86"/>
    </row>
    <row r="110" spans="1:8" x14ac:dyDescent="0.2">
      <c r="G110" s="40"/>
      <c r="H110" s="40"/>
    </row>
    <row r="111" spans="1:8" ht="13.5" thickBot="1" x14ac:dyDescent="0.25">
      <c r="G111" s="40" t="str">
        <f>IFERROR(INDEX(B$1:B$100,MATCH(LEFT(G112,1),I$1:I$100,0)),"")</f>
        <v>Arija Rimbeniece (Võru)</v>
      </c>
      <c r="H111" s="88"/>
    </row>
    <row r="112" spans="1:8" x14ac:dyDescent="0.2">
      <c r="G112" s="34" t="s">
        <v>27</v>
      </c>
      <c r="H112" s="81"/>
    </row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4" hidden="1" x14ac:dyDescent="0.2"/>
    <row r="290" spans="1:4" hidden="1" x14ac:dyDescent="0.2"/>
    <row r="291" spans="1:4" hidden="1" x14ac:dyDescent="0.2"/>
    <row r="292" spans="1:4" hidden="1" x14ac:dyDescent="0.2"/>
    <row r="293" spans="1:4" hidden="1" x14ac:dyDescent="0.2"/>
    <row r="294" spans="1:4" hidden="1" x14ac:dyDescent="0.2"/>
    <row r="295" spans="1:4" hidden="1" x14ac:dyDescent="0.2"/>
    <row r="296" spans="1:4" hidden="1" x14ac:dyDescent="0.2"/>
    <row r="297" spans="1:4" hidden="1" x14ac:dyDescent="0.2"/>
    <row r="299" spans="1:4" x14ac:dyDescent="0.2">
      <c r="A299" s="9"/>
      <c r="B299" s="41" t="s">
        <v>28</v>
      </c>
      <c r="C299" s="41" t="s">
        <v>40</v>
      </c>
      <c r="D299" s="41" t="s">
        <v>82</v>
      </c>
    </row>
    <row r="300" spans="1:4" x14ac:dyDescent="0.2">
      <c r="A300" s="9">
        <v>1</v>
      </c>
      <c r="B300" s="149" t="str">
        <f>IFERROR(INDEX(G$100:G$300,MATCH(A300&amp;". koht",G$101:G$301,0)),"")</f>
        <v>Agnes Sirkel (Tartu)</v>
      </c>
      <c r="C300" s="68">
        <v>1972</v>
      </c>
      <c r="D300" s="150">
        <f>IF(10+1-A300&gt;0,10+1-A300,0)</f>
        <v>10</v>
      </c>
    </row>
    <row r="301" spans="1:4" x14ac:dyDescent="0.2">
      <c r="A301" s="9">
        <v>2</v>
      </c>
      <c r="B301" s="151" t="str">
        <f>IFERROR(INDEX(G$100:G$300,MATCH(A301&amp;". koht",G$101:G$301,0)),"")</f>
        <v>Helle Siidla (Lääne)</v>
      </c>
      <c r="C301" s="152">
        <v>1971</v>
      </c>
      <c r="D301" s="150">
        <f t="shared" ref="D301:D303" si="0">IF(10+1-A301&gt;0,10+1-A301,0)</f>
        <v>9</v>
      </c>
    </row>
    <row r="302" spans="1:4" x14ac:dyDescent="0.2">
      <c r="A302" s="9">
        <v>3</v>
      </c>
      <c r="B302" s="153" t="str">
        <f>IFERROR(INDEX(G$100:G$300,MATCH(A302&amp;". koht",G$101:G$301,0)),"")</f>
        <v>Elli Piller (Valga)</v>
      </c>
      <c r="C302" s="68">
        <v>1966</v>
      </c>
      <c r="D302" s="150">
        <f t="shared" si="0"/>
        <v>8</v>
      </c>
    </row>
    <row r="303" spans="1:4" x14ac:dyDescent="0.2">
      <c r="A303" s="9">
        <v>4</v>
      </c>
      <c r="B303" s="154" t="str">
        <f>IFERROR(INDEX(G$100:G$300,MATCH(A303&amp;". koht",G$101:G$301,0)),"")</f>
        <v>Arija Rimbeniece (Võru)</v>
      </c>
      <c r="C303" s="63">
        <v>1964</v>
      </c>
      <c r="D303" s="150">
        <f t="shared" si="0"/>
        <v>7</v>
      </c>
    </row>
  </sheetData>
  <conditionalFormatting sqref="B1:H101 B113:H1048576 B102:G112">
    <cfRule type="containsText" dxfId="23" priority="25" operator="containsText" text="I-Viru">
      <formula>NOT(ISERROR(SEARCH("I-Viru",B1)))</formula>
    </cfRule>
  </conditionalFormatting>
  <conditionalFormatting sqref="I7:I11">
    <cfRule type="expression" dxfId="22" priority="11">
      <formula>FIND(2,I7,1)</formula>
    </cfRule>
    <cfRule type="expression" dxfId="21" priority="12">
      <formula>FIND(1,I7,1)</formula>
    </cfRule>
  </conditionalFormatting>
  <conditionalFormatting sqref="J7:J11">
    <cfRule type="expression" dxfId="20" priority="13">
      <formula>AND(L7=3,IF(COUNTIF(L$7:L$11,"=3")&gt;=2,TRUE))</formula>
    </cfRule>
    <cfRule type="expression" dxfId="19" priority="14">
      <formula>AND(L7=1,IF(COUNTIF(L$7:L$11,"=1")&gt;=2,TRUE))</formula>
    </cfRule>
    <cfRule type="expression" dxfId="18" priority="15">
      <formula>AND(L7=2,IF(COUNTIF(L$7:L$11,"=2")&gt;=2,TRUE))</formula>
    </cfRule>
  </conditionalFormatting>
  <conditionalFormatting sqref="K7:K11">
    <cfRule type="expression" dxfId="17" priority="16">
      <formula>AND(L7=2,IF(COUNTIF(L$7:L$11,"=2")=1,TRUE))</formula>
    </cfRule>
    <cfRule type="expression" dxfId="16" priority="17">
      <formula>AND(IF(COUNTIF(L$7:L$11,"=1")=2,TRUE),IF(COUNTIF(L$7:L$11,"=2")=2,TRUE))</formula>
    </cfRule>
    <cfRule type="expression" dxfId="15" priority="18">
      <formula>OR(L7=0,L7=4)</formula>
    </cfRule>
    <cfRule type="expression" dxfId="14" priority="19">
      <formula>AND(L7=1,IF(COUNTIF(L$7:L$11,"=1")=1,TRUE))</formula>
    </cfRule>
    <cfRule type="expression" dxfId="13" priority="20">
      <formula>AND(L7=3,IF(COUNTIF(L$7:L$11,"=3")=1,TRUE))</formula>
    </cfRule>
  </conditionalFormatting>
  <conditionalFormatting sqref="H7:H11">
    <cfRule type="expression" dxfId="12" priority="21">
      <formula>AND(L7=1,IF(COUNTIF(L$7:L$11,"=1")&gt;=2,TRUE))</formula>
    </cfRule>
    <cfRule type="expression" dxfId="11" priority="22">
      <formula>AND(L7=3,IF(COUNTIF(L$7:L$11,"=3")&gt;=2,TRUE))</formula>
    </cfRule>
    <cfRule type="expression" dxfId="10" priority="23">
      <formula>AND(L7=2,IF(COUNTIF(L$7:L$11,"=2")&gt;=2,TRUE))</formula>
    </cfRule>
  </conditionalFormatting>
  <conditionalFormatting sqref="D7 C8">
    <cfRule type="aboveAverage" dxfId="9" priority="10"/>
  </conditionalFormatting>
  <conditionalFormatting sqref="E7 C9">
    <cfRule type="aboveAverage" dxfId="8" priority="9"/>
  </conditionalFormatting>
  <conditionalFormatting sqref="F7 C10">
    <cfRule type="aboveAverage" dxfId="7" priority="8"/>
  </conditionalFormatting>
  <conditionalFormatting sqref="E8 D9">
    <cfRule type="aboveAverage" dxfId="6" priority="7"/>
  </conditionalFormatting>
  <conditionalFormatting sqref="G7 C11">
    <cfRule type="aboveAverage" dxfId="5" priority="6"/>
  </conditionalFormatting>
  <conditionalFormatting sqref="F8 D10">
    <cfRule type="aboveAverage" dxfId="4" priority="5"/>
  </conditionalFormatting>
  <conditionalFormatting sqref="G8 D11">
    <cfRule type="aboveAverage" dxfId="3" priority="4"/>
  </conditionalFormatting>
  <conditionalFormatting sqref="F9 E10">
    <cfRule type="aboveAverage" dxfId="2" priority="3"/>
  </conditionalFormatting>
  <conditionalFormatting sqref="G9 E11">
    <cfRule type="aboveAverage" dxfId="1" priority="2"/>
  </conditionalFormatting>
  <conditionalFormatting sqref="F11 G10">
    <cfRule type="aboveAverage" dxfId="0" priority="1"/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16</vt:i4>
      </vt:variant>
    </vt:vector>
  </HeadingPairs>
  <TitlesOfParts>
    <vt:vector size="25" baseType="lpstr">
      <vt:lpstr>Võistkondlik</vt:lpstr>
      <vt:lpstr>M 35-49</vt:lpstr>
      <vt:lpstr>M 50-59</vt:lpstr>
      <vt:lpstr>M 60-69</vt:lpstr>
      <vt:lpstr>M 70+</vt:lpstr>
      <vt:lpstr>N 35-44</vt:lpstr>
      <vt:lpstr>N 45-59</vt:lpstr>
      <vt:lpstr>N 60-69</vt:lpstr>
      <vt:lpstr>N 70+</vt:lpstr>
      <vt:lpstr>'M 35-49'!Print_Area</vt:lpstr>
      <vt:lpstr>'M 50-59'!Print_Area</vt:lpstr>
      <vt:lpstr>'M 60-69'!Print_Area</vt:lpstr>
      <vt:lpstr>'M 70+'!Print_Area</vt:lpstr>
      <vt:lpstr>'N 35-44'!Print_Area</vt:lpstr>
      <vt:lpstr>'N 45-59'!Print_Area</vt:lpstr>
      <vt:lpstr>'N 60-69'!Print_Area</vt:lpstr>
      <vt:lpstr>'N 70+'!Print_Area</vt:lpstr>
      <vt:lpstr>'M 35-49'!Print_Titles</vt:lpstr>
      <vt:lpstr>'M 50-59'!Print_Titles</vt:lpstr>
      <vt:lpstr>'M 60-69'!Print_Titles</vt:lpstr>
      <vt:lpstr>'M 70+'!Print_Titles</vt:lpstr>
      <vt:lpstr>'N 35-44'!Print_Titles</vt:lpstr>
      <vt:lpstr>'N 45-59'!Print_Titles</vt:lpstr>
      <vt:lpstr>'N 60-69'!Print_Titles</vt:lpstr>
      <vt:lpstr>'N 70+'!Print_Titles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2016-12-13T07:13:08Z</dcterms:created>
  <dcterms:modified xsi:type="dcterms:W3CDTF">2019-04-24T08:49:22Z</dcterms:modified>
</cp:coreProperties>
</file>