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0" yWindow="-195" windowWidth="5025" windowHeight="10140" tabRatio="772"/>
  </bookViews>
  <sheets>
    <sheet name="Üldreiting" sheetId="1" r:id="rId1"/>
    <sheet name="Mehed" sheetId="19" r:id="rId2"/>
    <sheet name="Naised" sheetId="20" r:id="rId3"/>
    <sheet name="Juuniorid" sheetId="18" r:id="rId4"/>
    <sheet name="1" sheetId="2" r:id="rId5"/>
    <sheet name="2" sheetId="3" r:id="rId6"/>
    <sheet name="3" sheetId="4" r:id="rId7"/>
    <sheet name="4" sheetId="5" r:id="rId8"/>
    <sheet name="5" sheetId="6" r:id="rId9"/>
    <sheet name="6" sheetId="7" r:id="rId10"/>
    <sheet name="7" sheetId="8" r:id="rId11"/>
    <sheet name="8" sheetId="9" r:id="rId12"/>
    <sheet name="9" sheetId="10" r:id="rId13"/>
    <sheet name="10" sheetId="11" r:id="rId14"/>
    <sheet name="11" sheetId="12" r:id="rId15"/>
    <sheet name="Arvestus" sheetId="13" r:id="rId16"/>
    <sheet name="Juhend" sheetId="14" r:id="rId17"/>
    <sheet name="Punktid" sheetId="15" r:id="rId18"/>
  </sheets>
  <definedNames>
    <definedName name="_xlnm._FilterDatabase" localSheetId="3" hidden="1">Juuniorid!$J$8:$X$8</definedName>
    <definedName name="_xlnm._FilterDatabase" localSheetId="1" hidden="1">Mehed!$B$8:$R$70</definedName>
    <definedName name="_xlnm._FilterDatabase" localSheetId="2" hidden="1">Naised!$B$8:$R$36</definedName>
    <definedName name="_xlnm._FilterDatabase" localSheetId="0" hidden="1">Üldreiting!$C$8:$AG$98</definedName>
    <definedName name="_xlnm.Print_Titles" localSheetId="4">'1'!$1:$2</definedName>
    <definedName name="_xlnm.Print_Titles" localSheetId="13">'10'!$1:$2</definedName>
    <definedName name="_xlnm.Print_Titles" localSheetId="14">'11'!$1:$2</definedName>
    <definedName name="_xlnm.Print_Titles" localSheetId="5">'2'!$1:$2</definedName>
    <definedName name="_xlnm.Print_Titles" localSheetId="6">'3'!$1:$2</definedName>
    <definedName name="_xlnm.Print_Titles" localSheetId="7">'4'!$1:$2</definedName>
    <definedName name="_xlnm.Print_Titles" localSheetId="8">'5'!$1:$2</definedName>
    <definedName name="_xlnm.Print_Titles" localSheetId="9">'6'!$1:$2</definedName>
    <definedName name="_xlnm.Print_Titles" localSheetId="10">'7'!$1:$2</definedName>
    <definedName name="_xlnm.Print_Titles" localSheetId="11">'8'!$1:$2</definedName>
    <definedName name="_xlnm.Print_Titles" localSheetId="12">'9'!$1:$2</definedName>
    <definedName name="_xlnm.Print_Titles" localSheetId="3">Juuniorid!$1:$8</definedName>
    <definedName name="_xlnm.Print_Titles" localSheetId="1">Mehed!$1:$8</definedName>
    <definedName name="_xlnm.Print_Titles" localSheetId="2">Naised!$1:$8</definedName>
    <definedName name="_xlnm.Print_Titles" localSheetId="0">Üldreiting!$1:$8</definedName>
  </definedNames>
  <calcPr calcId="145621"/>
</workbook>
</file>

<file path=xl/calcChain.xml><?xml version="1.0" encoding="utf-8"?>
<calcChain xmlns="http://schemas.openxmlformats.org/spreadsheetml/2006/main">
  <c r="E1" i="2" l="1"/>
  <c r="E1" i="3"/>
  <c r="E1" i="4"/>
  <c r="E1" i="5"/>
  <c r="E1" i="6"/>
  <c r="E1" i="7"/>
  <c r="E1" i="8"/>
  <c r="E1" i="9"/>
  <c r="E1" i="10"/>
  <c r="E1" i="11"/>
  <c r="E1" i="12"/>
  <c r="F1" i="11" l="1"/>
  <c r="F1" i="9"/>
  <c r="F1" i="7"/>
  <c r="G1" i="5"/>
  <c r="G1" i="3"/>
  <c r="T8" i="18"/>
  <c r="S8" i="18"/>
  <c r="R8" i="18"/>
  <c r="Q8" i="18"/>
  <c r="P8" i="18"/>
  <c r="O8" i="18"/>
  <c r="N8" i="18"/>
  <c r="M8" i="18"/>
  <c r="L8" i="18"/>
  <c r="K8" i="18"/>
  <c r="J8" i="18"/>
  <c r="N8" i="20"/>
  <c r="M8" i="20"/>
  <c r="L8" i="20"/>
  <c r="K8" i="20"/>
  <c r="J8" i="20"/>
  <c r="I8" i="20"/>
  <c r="H8" i="20"/>
  <c r="G8" i="20"/>
  <c r="F8" i="20"/>
  <c r="E8" i="20"/>
  <c r="D8" i="20"/>
  <c r="N8" i="19"/>
  <c r="M8" i="19"/>
  <c r="L8" i="19"/>
  <c r="K8" i="19"/>
  <c r="J8" i="19"/>
  <c r="I8" i="19"/>
  <c r="H8" i="19"/>
  <c r="G8" i="19"/>
  <c r="F8" i="19"/>
  <c r="E8" i="19"/>
  <c r="D8" i="19"/>
  <c r="AC8" i="1"/>
  <c r="AB8" i="1"/>
  <c r="AA8" i="1"/>
  <c r="Z8" i="1"/>
  <c r="Y8" i="1"/>
  <c r="X8" i="1"/>
  <c r="W8" i="1"/>
  <c r="V8" i="1"/>
  <c r="U8" i="1"/>
  <c r="T8" i="1"/>
  <c r="S8" i="1"/>
  <c r="T6" i="18" l="1"/>
  <c r="S6" i="18"/>
  <c r="R6" i="18"/>
  <c r="Q6" i="18"/>
  <c r="P6" i="18"/>
  <c r="O6" i="18"/>
  <c r="N6" i="18"/>
  <c r="M6" i="18"/>
  <c r="L6" i="18"/>
  <c r="K6" i="18"/>
  <c r="J6" i="18"/>
  <c r="N6" i="20"/>
  <c r="M6" i="20"/>
  <c r="L6" i="20"/>
  <c r="K6" i="20"/>
  <c r="J6" i="20"/>
  <c r="I6" i="20"/>
  <c r="H6" i="20"/>
  <c r="G6" i="20"/>
  <c r="F6" i="20"/>
  <c r="E6" i="20"/>
  <c r="D6" i="20"/>
  <c r="N6" i="19"/>
  <c r="M6" i="19"/>
  <c r="L6" i="19"/>
  <c r="K6" i="19"/>
  <c r="J6" i="19"/>
  <c r="I6" i="19"/>
  <c r="H6" i="19"/>
  <c r="G6" i="19"/>
  <c r="F6" i="19"/>
  <c r="E6" i="19"/>
  <c r="D6" i="19"/>
  <c r="K13" i="18"/>
  <c r="L13" i="18"/>
  <c r="M13" i="18"/>
  <c r="N13" i="18"/>
  <c r="O13" i="18"/>
  <c r="P13" i="18"/>
  <c r="Q13" i="18"/>
  <c r="R13" i="18"/>
  <c r="S13" i="18"/>
  <c r="T13" i="18"/>
  <c r="J13" i="18"/>
  <c r="B13" i="18"/>
  <c r="U9" i="18"/>
  <c r="V9" i="18"/>
  <c r="W9" i="18"/>
  <c r="X9" i="18"/>
  <c r="F10" i="18"/>
  <c r="E10" i="18" s="1"/>
  <c r="G10" i="18" a="1"/>
  <c r="G10" i="18" s="1"/>
  <c r="U10" i="18"/>
  <c r="V10" i="18"/>
  <c r="W10" i="18"/>
  <c r="X10" i="18"/>
  <c r="O67" i="19"/>
  <c r="P67" i="19"/>
  <c r="Q67" i="19"/>
  <c r="R67" i="19"/>
  <c r="AD94" i="1"/>
  <c r="AE94" i="1"/>
  <c r="AF94" i="1"/>
  <c r="AG94" i="1"/>
  <c r="O94" i="1"/>
  <c r="P94" i="1" a="1"/>
  <c r="P94" i="1"/>
  <c r="G94" i="1"/>
  <c r="H94" i="1"/>
  <c r="J94" i="1"/>
  <c r="K94" i="1"/>
  <c r="I97" i="1"/>
  <c r="F97" i="1"/>
  <c r="C97" i="1"/>
  <c r="N36" i="20"/>
  <c r="M36" i="20"/>
  <c r="L36" i="20"/>
  <c r="K36" i="20"/>
  <c r="J36" i="20"/>
  <c r="I36" i="20"/>
  <c r="H36" i="20"/>
  <c r="G36" i="20"/>
  <c r="F36" i="20"/>
  <c r="E36" i="20"/>
  <c r="D36" i="20"/>
  <c r="A36" i="20"/>
  <c r="R35" i="20"/>
  <c r="Q35" i="20"/>
  <c r="P35" i="20"/>
  <c r="O35" i="20"/>
  <c r="R34" i="20"/>
  <c r="Q34" i="20"/>
  <c r="P34" i="20"/>
  <c r="O34" i="20"/>
  <c r="R33" i="20"/>
  <c r="Q33" i="20"/>
  <c r="P33" i="20"/>
  <c r="O33" i="20"/>
  <c r="R32" i="20"/>
  <c r="Q32" i="20"/>
  <c r="P32" i="20"/>
  <c r="O32" i="20"/>
  <c r="R31" i="20"/>
  <c r="Q31" i="20"/>
  <c r="P31" i="20"/>
  <c r="O31" i="20"/>
  <c r="R30" i="20"/>
  <c r="Q30" i="20"/>
  <c r="P30" i="20"/>
  <c r="O30" i="20"/>
  <c r="R29" i="20"/>
  <c r="Q29" i="20"/>
  <c r="P29" i="20"/>
  <c r="O29" i="20"/>
  <c r="R28" i="20"/>
  <c r="Q28" i="20"/>
  <c r="P28" i="20"/>
  <c r="O28" i="20"/>
  <c r="R27" i="20"/>
  <c r="Q27" i="20"/>
  <c r="P27" i="20"/>
  <c r="O27" i="20"/>
  <c r="R26" i="20"/>
  <c r="Q26" i="20"/>
  <c r="P26" i="20"/>
  <c r="O26" i="20"/>
  <c r="R25" i="20"/>
  <c r="Q25" i="20"/>
  <c r="P25" i="20"/>
  <c r="O25" i="20"/>
  <c r="R24" i="20"/>
  <c r="Q24" i="20"/>
  <c r="P24" i="20"/>
  <c r="O24" i="20"/>
  <c r="R23" i="20"/>
  <c r="Q23" i="20"/>
  <c r="P23" i="20"/>
  <c r="O23" i="20"/>
  <c r="R22" i="20"/>
  <c r="Q22" i="20"/>
  <c r="P22" i="20"/>
  <c r="O22" i="20"/>
  <c r="R21" i="20"/>
  <c r="Q21" i="20"/>
  <c r="P21" i="20"/>
  <c r="O21" i="20"/>
  <c r="R20" i="20"/>
  <c r="Q20" i="20"/>
  <c r="P20" i="20"/>
  <c r="O20" i="20"/>
  <c r="R18" i="20"/>
  <c r="Q18" i="20"/>
  <c r="P18" i="20"/>
  <c r="O18" i="20"/>
  <c r="R17" i="20"/>
  <c r="Q17" i="20"/>
  <c r="P17" i="20"/>
  <c r="O17" i="20"/>
  <c r="R16" i="20"/>
  <c r="Q16" i="20"/>
  <c r="P16" i="20"/>
  <c r="O16" i="20"/>
  <c r="R19" i="20"/>
  <c r="Q19" i="20"/>
  <c r="P19" i="20"/>
  <c r="O19" i="20"/>
  <c r="R15" i="20"/>
  <c r="Q15" i="20"/>
  <c r="P15" i="20"/>
  <c r="O15" i="20"/>
  <c r="R14" i="20"/>
  <c r="Q14" i="20"/>
  <c r="P14" i="20"/>
  <c r="O14" i="20"/>
  <c r="R13" i="20"/>
  <c r="Q13" i="20"/>
  <c r="P13" i="20"/>
  <c r="O13" i="20"/>
  <c r="R11" i="20"/>
  <c r="Q11" i="20"/>
  <c r="P11" i="20"/>
  <c r="O11" i="20"/>
  <c r="R12" i="20"/>
  <c r="Q12" i="20"/>
  <c r="P12" i="20"/>
  <c r="O12" i="20"/>
  <c r="R10" i="20"/>
  <c r="Q10" i="20"/>
  <c r="P10" i="20"/>
  <c r="O10" i="20"/>
  <c r="R9" i="20"/>
  <c r="Q9" i="20"/>
  <c r="P9" i="20"/>
  <c r="O9" i="20"/>
  <c r="N4" i="20"/>
  <c r="M4" i="20"/>
  <c r="L4" i="20"/>
  <c r="K4" i="20"/>
  <c r="J4" i="20"/>
  <c r="I4" i="20"/>
  <c r="H4" i="20"/>
  <c r="G4" i="20"/>
  <c r="F4" i="20"/>
  <c r="E4" i="20"/>
  <c r="D4" i="20"/>
  <c r="N70" i="19"/>
  <c r="M70" i="19"/>
  <c r="L70" i="19"/>
  <c r="K70" i="19"/>
  <c r="J70" i="19"/>
  <c r="I70" i="19"/>
  <c r="H70" i="19"/>
  <c r="G70" i="19"/>
  <c r="F70" i="19"/>
  <c r="E70" i="19"/>
  <c r="D70" i="19"/>
  <c r="A70" i="19"/>
  <c r="R69" i="19"/>
  <c r="Q69" i="19"/>
  <c r="P69" i="19"/>
  <c r="O69" i="19"/>
  <c r="R68" i="19"/>
  <c r="Q68" i="19"/>
  <c r="P68" i="19"/>
  <c r="O68" i="19"/>
  <c r="R66" i="19"/>
  <c r="Q66" i="19"/>
  <c r="P66" i="19"/>
  <c r="O66" i="19"/>
  <c r="R65" i="19"/>
  <c r="Q65" i="19"/>
  <c r="P65" i="19"/>
  <c r="O65" i="19"/>
  <c r="R64" i="19"/>
  <c r="Q64" i="19"/>
  <c r="P64" i="19"/>
  <c r="O64" i="19"/>
  <c r="R63" i="19"/>
  <c r="Q63" i="19"/>
  <c r="P63" i="19"/>
  <c r="O63" i="19"/>
  <c r="R46" i="19"/>
  <c r="Q46" i="19"/>
  <c r="P46" i="19"/>
  <c r="O46" i="19"/>
  <c r="R62" i="19"/>
  <c r="Q62" i="19"/>
  <c r="P62" i="19"/>
  <c r="O62" i="19"/>
  <c r="R61" i="19"/>
  <c r="Q61" i="19"/>
  <c r="P61" i="19"/>
  <c r="O61" i="19"/>
  <c r="R60" i="19"/>
  <c r="Q60" i="19"/>
  <c r="P60" i="19"/>
  <c r="O60" i="19"/>
  <c r="R59" i="19"/>
  <c r="Q59" i="19"/>
  <c r="P59" i="19"/>
  <c r="O59" i="19"/>
  <c r="R58" i="19"/>
  <c r="Q58" i="19"/>
  <c r="P58" i="19"/>
  <c r="O58" i="19"/>
  <c r="R57" i="19"/>
  <c r="Q57" i="19"/>
  <c r="P57" i="19"/>
  <c r="O57" i="19"/>
  <c r="R56" i="19"/>
  <c r="Q56" i="19"/>
  <c r="P56" i="19"/>
  <c r="O56" i="19"/>
  <c r="R55" i="19"/>
  <c r="Q55" i="19"/>
  <c r="P55" i="19"/>
  <c r="O55" i="19"/>
  <c r="R54" i="19"/>
  <c r="Q54" i="19"/>
  <c r="P54" i="19"/>
  <c r="O54" i="19"/>
  <c r="R53" i="19"/>
  <c r="Q53" i="19"/>
  <c r="P53" i="19"/>
  <c r="O53" i="19"/>
  <c r="R52" i="19"/>
  <c r="Q52" i="19"/>
  <c r="P52" i="19"/>
  <c r="O52" i="19"/>
  <c r="R51" i="19"/>
  <c r="Q51" i="19"/>
  <c r="P51" i="19"/>
  <c r="O51" i="19"/>
  <c r="R50" i="19"/>
  <c r="Q50" i="19"/>
  <c r="P50" i="19"/>
  <c r="O50" i="19"/>
  <c r="R49" i="19"/>
  <c r="Q49" i="19"/>
  <c r="P49" i="19"/>
  <c r="O49" i="19"/>
  <c r="R48" i="19"/>
  <c r="Q48" i="19"/>
  <c r="P48" i="19"/>
  <c r="O48" i="19"/>
  <c r="R47" i="19"/>
  <c r="Q47" i="19"/>
  <c r="P47" i="19"/>
  <c r="O47" i="19"/>
  <c r="R45" i="19"/>
  <c r="Q45" i="19"/>
  <c r="P45" i="19"/>
  <c r="O45" i="19"/>
  <c r="R44" i="19"/>
  <c r="Q44" i="19"/>
  <c r="P44" i="19"/>
  <c r="O44" i="19"/>
  <c r="R43" i="19"/>
  <c r="Q43" i="19"/>
  <c r="P43" i="19"/>
  <c r="O43" i="19"/>
  <c r="R42" i="19"/>
  <c r="Q42" i="19"/>
  <c r="P42" i="19"/>
  <c r="O42" i="19"/>
  <c r="R41" i="19"/>
  <c r="Q41" i="19"/>
  <c r="P41" i="19"/>
  <c r="O41" i="19"/>
  <c r="R40" i="19"/>
  <c r="Q40" i="19"/>
  <c r="P40" i="19"/>
  <c r="O40" i="19"/>
  <c r="R39" i="19"/>
  <c r="Q39" i="19"/>
  <c r="P39" i="19"/>
  <c r="O39" i="19"/>
  <c r="R38" i="19"/>
  <c r="Q38" i="19"/>
  <c r="P38" i="19"/>
  <c r="O38" i="19"/>
  <c r="R37" i="19"/>
  <c r="Q37" i="19"/>
  <c r="P37" i="19"/>
  <c r="O37" i="19"/>
  <c r="R36" i="19"/>
  <c r="Q36" i="19"/>
  <c r="P36" i="19"/>
  <c r="O36" i="19"/>
  <c r="R35" i="19"/>
  <c r="Q35" i="19"/>
  <c r="P35" i="19"/>
  <c r="O35" i="19"/>
  <c r="R34" i="19"/>
  <c r="Q34" i="19"/>
  <c r="P34" i="19"/>
  <c r="O34" i="19"/>
  <c r="R32" i="19"/>
  <c r="Q32" i="19"/>
  <c r="P32" i="19"/>
  <c r="O32" i="19"/>
  <c r="R33" i="19"/>
  <c r="Q33" i="19"/>
  <c r="P33" i="19"/>
  <c r="O33" i="19"/>
  <c r="R31" i="19"/>
  <c r="Q31" i="19"/>
  <c r="P31" i="19"/>
  <c r="O31" i="19"/>
  <c r="R30" i="19"/>
  <c r="Q30" i="19"/>
  <c r="P30" i="19"/>
  <c r="O30" i="19"/>
  <c r="R29" i="19"/>
  <c r="Q29" i="19"/>
  <c r="P29" i="19"/>
  <c r="O29" i="19"/>
  <c r="R28" i="19"/>
  <c r="Q28" i="19"/>
  <c r="P28" i="19"/>
  <c r="O28" i="19"/>
  <c r="R27" i="19"/>
  <c r="Q27" i="19"/>
  <c r="P27" i="19"/>
  <c r="O27" i="19"/>
  <c r="R26" i="19"/>
  <c r="Q26" i="19"/>
  <c r="P26" i="19"/>
  <c r="O26" i="19"/>
  <c r="R25" i="19"/>
  <c r="Q25" i="19"/>
  <c r="P25" i="19"/>
  <c r="O25" i="19"/>
  <c r="R24" i="19"/>
  <c r="Q24" i="19"/>
  <c r="P24" i="19"/>
  <c r="O24" i="19"/>
  <c r="R23" i="19"/>
  <c r="Q23" i="19"/>
  <c r="P23" i="19"/>
  <c r="O23" i="19"/>
  <c r="R22" i="19"/>
  <c r="Q22" i="19"/>
  <c r="P22" i="19"/>
  <c r="O22" i="19"/>
  <c r="R21" i="19"/>
  <c r="Q21" i="19"/>
  <c r="P21" i="19"/>
  <c r="O21" i="19"/>
  <c r="R20" i="19"/>
  <c r="Q20" i="19"/>
  <c r="P20" i="19"/>
  <c r="O20" i="19"/>
  <c r="R19" i="19"/>
  <c r="Q19" i="19"/>
  <c r="P19" i="19"/>
  <c r="O19" i="19"/>
  <c r="R18" i="19"/>
  <c r="Q18" i="19"/>
  <c r="P18" i="19"/>
  <c r="O18" i="19"/>
  <c r="R17" i="19"/>
  <c r="Q17" i="19"/>
  <c r="P17" i="19"/>
  <c r="O17" i="19"/>
  <c r="R16" i="19"/>
  <c r="Q16" i="19"/>
  <c r="P16" i="19"/>
  <c r="O16" i="19"/>
  <c r="R15" i="19"/>
  <c r="Q15" i="19"/>
  <c r="P15" i="19"/>
  <c r="O15" i="19"/>
  <c r="R14" i="19"/>
  <c r="Q14" i="19"/>
  <c r="P14" i="19"/>
  <c r="O14" i="19"/>
  <c r="R13" i="19"/>
  <c r="Q13" i="19"/>
  <c r="P13" i="19"/>
  <c r="O13" i="19"/>
  <c r="R12" i="19"/>
  <c r="Q12" i="19"/>
  <c r="P12" i="19"/>
  <c r="O12" i="19"/>
  <c r="R11" i="19"/>
  <c r="Q11" i="19"/>
  <c r="P11" i="19"/>
  <c r="O11" i="19"/>
  <c r="R10" i="19"/>
  <c r="Q10" i="19"/>
  <c r="P10" i="19"/>
  <c r="O10" i="19"/>
  <c r="R9" i="19"/>
  <c r="Q9" i="19"/>
  <c r="P9" i="19"/>
  <c r="P70" i="19" s="1"/>
  <c r="O9" i="19"/>
  <c r="N4" i="19"/>
  <c r="M4" i="19"/>
  <c r="L4" i="19"/>
  <c r="K4" i="19"/>
  <c r="J4" i="19"/>
  <c r="I4" i="19"/>
  <c r="H4" i="19"/>
  <c r="G4" i="19"/>
  <c r="F4" i="19"/>
  <c r="E4" i="19"/>
  <c r="D4" i="19"/>
  <c r="X11" i="18"/>
  <c r="W11" i="18"/>
  <c r="V11" i="18"/>
  <c r="U11" i="18"/>
  <c r="G11" i="18" a="1"/>
  <c r="G11" i="18"/>
  <c r="F11" i="18"/>
  <c r="T4" i="18"/>
  <c r="S4" i="18"/>
  <c r="R4" i="18"/>
  <c r="Q4" i="18"/>
  <c r="P4" i="18"/>
  <c r="O4" i="18"/>
  <c r="N4" i="18"/>
  <c r="M4" i="18"/>
  <c r="L4" i="18"/>
  <c r="K4" i="18"/>
  <c r="J4" i="18"/>
  <c r="O10" i="1"/>
  <c r="O11" i="1"/>
  <c r="O14" i="1"/>
  <c r="O15" i="1"/>
  <c r="O12" i="1"/>
  <c r="O13" i="1"/>
  <c r="O16" i="1"/>
  <c r="O21" i="1"/>
  <c r="O17" i="1"/>
  <c r="O18" i="1"/>
  <c r="O25" i="1"/>
  <c r="O19" i="1"/>
  <c r="O26" i="1"/>
  <c r="O29" i="1"/>
  <c r="O22" i="1"/>
  <c r="O30" i="1"/>
  <c r="O34" i="1"/>
  <c r="O33" i="1"/>
  <c r="O23" i="1"/>
  <c r="O37" i="1"/>
  <c r="O36" i="1"/>
  <c r="O35" i="1"/>
  <c r="O28" i="1"/>
  <c r="O20" i="1"/>
  <c r="O39" i="1"/>
  <c r="O40" i="1"/>
  <c r="O41" i="1"/>
  <c r="O43" i="1"/>
  <c r="O24" i="1"/>
  <c r="O46" i="1"/>
  <c r="O42" i="1"/>
  <c r="O47" i="1"/>
  <c r="O50" i="1"/>
  <c r="O51" i="1"/>
  <c r="O38" i="1"/>
  <c r="O48" i="1"/>
  <c r="O56" i="1"/>
  <c r="O54" i="1"/>
  <c r="O55" i="1"/>
  <c r="O49" i="1"/>
  <c r="O58" i="1"/>
  <c r="O27" i="1"/>
  <c r="O59" i="1"/>
  <c r="O60" i="1"/>
  <c r="O53" i="1"/>
  <c r="O31" i="1"/>
  <c r="O32" i="1"/>
  <c r="O62" i="1"/>
  <c r="O63" i="1"/>
  <c r="O65" i="1"/>
  <c r="O66" i="1"/>
  <c r="O67" i="1"/>
  <c r="O57" i="1"/>
  <c r="O69" i="1"/>
  <c r="O70" i="1"/>
  <c r="O71" i="1"/>
  <c r="O52" i="1"/>
  <c r="O72" i="1"/>
  <c r="O68" i="1"/>
  <c r="O73" i="1"/>
  <c r="O74" i="1"/>
  <c r="O75" i="1"/>
  <c r="O76" i="1"/>
  <c r="O61" i="1"/>
  <c r="O79" i="1"/>
  <c r="O80" i="1"/>
  <c r="O81" i="1"/>
  <c r="O82" i="1"/>
  <c r="O83" i="1"/>
  <c r="O84" i="1"/>
  <c r="O85" i="1"/>
  <c r="O86" i="1"/>
  <c r="O87" i="1"/>
  <c r="O88" i="1"/>
  <c r="O89" i="1"/>
  <c r="O90" i="1"/>
  <c r="O91" i="1"/>
  <c r="O64" i="1"/>
  <c r="O92" i="1"/>
  <c r="O95" i="1"/>
  <c r="O96" i="1"/>
  <c r="O44" i="1"/>
  <c r="O77" i="1"/>
  <c r="O78" i="1"/>
  <c r="O93" i="1"/>
  <c r="O45" i="1"/>
  <c r="O9" i="1"/>
  <c r="J10" i="1"/>
  <c r="J11" i="1"/>
  <c r="J14" i="1"/>
  <c r="J15" i="1"/>
  <c r="J12" i="1"/>
  <c r="J13" i="1"/>
  <c r="J16" i="1"/>
  <c r="J21" i="1"/>
  <c r="J17" i="1"/>
  <c r="J18" i="1"/>
  <c r="J25" i="1"/>
  <c r="J19" i="1"/>
  <c r="J26" i="1"/>
  <c r="J29" i="1"/>
  <c r="J22" i="1"/>
  <c r="J30" i="1"/>
  <c r="J34" i="1"/>
  <c r="J33" i="1"/>
  <c r="J23" i="1"/>
  <c r="J37" i="1"/>
  <c r="J36" i="1"/>
  <c r="J35" i="1"/>
  <c r="J28" i="1"/>
  <c r="J20" i="1"/>
  <c r="J39" i="1"/>
  <c r="J40" i="1"/>
  <c r="J41" i="1"/>
  <c r="J43" i="1"/>
  <c r="J24" i="1"/>
  <c r="J46" i="1"/>
  <c r="J42" i="1"/>
  <c r="J47" i="1"/>
  <c r="J50" i="1"/>
  <c r="J51" i="1"/>
  <c r="J38" i="1"/>
  <c r="J56" i="1"/>
  <c r="J54" i="1"/>
  <c r="J49" i="1"/>
  <c r="J58" i="1"/>
  <c r="J27" i="1"/>
  <c r="J59" i="1"/>
  <c r="J60" i="1"/>
  <c r="J53" i="1"/>
  <c r="J31" i="1"/>
  <c r="J32" i="1"/>
  <c r="J62" i="1"/>
  <c r="J63" i="1"/>
  <c r="J65" i="1"/>
  <c r="J66" i="1"/>
  <c r="J67" i="1"/>
  <c r="J57" i="1"/>
  <c r="J69" i="1"/>
  <c r="J70" i="1"/>
  <c r="J71" i="1"/>
  <c r="J52" i="1"/>
  <c r="J72" i="1"/>
  <c r="J68" i="1"/>
  <c r="J73" i="1"/>
  <c r="J74" i="1"/>
  <c r="J75" i="1"/>
  <c r="J76" i="1"/>
  <c r="J61" i="1"/>
  <c r="J79" i="1"/>
  <c r="J80" i="1"/>
  <c r="J81" i="1"/>
  <c r="J82" i="1"/>
  <c r="J83" i="1"/>
  <c r="J84" i="1"/>
  <c r="J85" i="1"/>
  <c r="J87" i="1"/>
  <c r="J88" i="1"/>
  <c r="J89" i="1"/>
  <c r="J90" i="1"/>
  <c r="J91" i="1"/>
  <c r="J64" i="1"/>
  <c r="J92" i="1"/>
  <c r="J95" i="1"/>
  <c r="J96" i="1"/>
  <c r="J44" i="1"/>
  <c r="J77" i="1"/>
  <c r="J78" i="1"/>
  <c r="J93" i="1"/>
  <c r="J45" i="1"/>
  <c r="J9" i="1"/>
  <c r="K10" i="1"/>
  <c r="K11" i="1"/>
  <c r="K14" i="1"/>
  <c r="K15" i="1"/>
  <c r="K12" i="1"/>
  <c r="K13" i="1"/>
  <c r="K16" i="1"/>
  <c r="K21" i="1"/>
  <c r="K17" i="1"/>
  <c r="K18" i="1"/>
  <c r="K25" i="1"/>
  <c r="K19" i="1"/>
  <c r="K26" i="1"/>
  <c r="K29" i="1"/>
  <c r="K22" i="1"/>
  <c r="K30" i="1"/>
  <c r="K34" i="1"/>
  <c r="K33" i="1"/>
  <c r="K23" i="1"/>
  <c r="K37" i="1"/>
  <c r="K36" i="1"/>
  <c r="K35" i="1"/>
  <c r="K28" i="1"/>
  <c r="K20" i="1"/>
  <c r="K39" i="1"/>
  <c r="K40" i="1"/>
  <c r="K41" i="1"/>
  <c r="K43" i="1"/>
  <c r="K24" i="1"/>
  <c r="K46" i="1"/>
  <c r="K42" i="1"/>
  <c r="K47" i="1"/>
  <c r="K50" i="1"/>
  <c r="K51" i="1"/>
  <c r="K38" i="1"/>
  <c r="K56" i="1"/>
  <c r="K54" i="1"/>
  <c r="K49" i="1"/>
  <c r="K58" i="1"/>
  <c r="K27" i="1"/>
  <c r="K59" i="1"/>
  <c r="K60" i="1"/>
  <c r="K53" i="1"/>
  <c r="K31" i="1"/>
  <c r="K32" i="1"/>
  <c r="K62" i="1"/>
  <c r="K63" i="1"/>
  <c r="K65" i="1"/>
  <c r="K66" i="1"/>
  <c r="K67" i="1"/>
  <c r="K57" i="1"/>
  <c r="K69" i="1"/>
  <c r="K70" i="1"/>
  <c r="K71" i="1"/>
  <c r="K52" i="1"/>
  <c r="K72" i="1"/>
  <c r="K68" i="1"/>
  <c r="K73" i="1"/>
  <c r="K74" i="1"/>
  <c r="K75" i="1"/>
  <c r="K76" i="1"/>
  <c r="K61" i="1"/>
  <c r="K79" i="1"/>
  <c r="K80" i="1"/>
  <c r="K81" i="1"/>
  <c r="K82" i="1"/>
  <c r="K83" i="1"/>
  <c r="K84" i="1"/>
  <c r="K85" i="1"/>
  <c r="K87" i="1"/>
  <c r="K88" i="1"/>
  <c r="K89" i="1"/>
  <c r="K90" i="1"/>
  <c r="K91" i="1"/>
  <c r="K64" i="1"/>
  <c r="K92" i="1"/>
  <c r="K95" i="1"/>
  <c r="K96" i="1"/>
  <c r="K44" i="1"/>
  <c r="K77" i="1"/>
  <c r="K78" i="1"/>
  <c r="K93" i="1"/>
  <c r="K45" i="1"/>
  <c r="K9" i="1"/>
  <c r="G10" i="1"/>
  <c r="H10" i="1"/>
  <c r="G11" i="1"/>
  <c r="H11" i="1"/>
  <c r="E14" i="1"/>
  <c r="G15" i="1"/>
  <c r="H15" i="1"/>
  <c r="E12" i="1"/>
  <c r="G13" i="1"/>
  <c r="H13" i="1"/>
  <c r="G16" i="1"/>
  <c r="H16" i="1"/>
  <c r="G21" i="1"/>
  <c r="H21" i="1"/>
  <c r="G17" i="1"/>
  <c r="H17" i="1"/>
  <c r="E18" i="1"/>
  <c r="E25" i="1"/>
  <c r="E19" i="1"/>
  <c r="G26" i="1"/>
  <c r="H26" i="1"/>
  <c r="G29" i="1"/>
  <c r="H29" i="1"/>
  <c r="E22" i="1"/>
  <c r="E30" i="1"/>
  <c r="G34" i="1"/>
  <c r="H34" i="1"/>
  <c r="E33" i="1"/>
  <c r="E23" i="1"/>
  <c r="G37" i="1"/>
  <c r="H37" i="1"/>
  <c r="E36" i="1"/>
  <c r="E35" i="1"/>
  <c r="G28" i="1"/>
  <c r="H28" i="1"/>
  <c r="G20" i="1"/>
  <c r="H20" i="1"/>
  <c r="G39" i="1"/>
  <c r="H39" i="1"/>
  <c r="G40" i="1"/>
  <c r="H40" i="1"/>
  <c r="G41" i="1"/>
  <c r="H41" i="1"/>
  <c r="G43" i="1"/>
  <c r="H43" i="1"/>
  <c r="G24" i="1"/>
  <c r="H24" i="1"/>
  <c r="E46" i="1"/>
  <c r="E42" i="1"/>
  <c r="E47" i="1"/>
  <c r="G50" i="1"/>
  <c r="H50" i="1"/>
  <c r="G51" i="1"/>
  <c r="H51" i="1"/>
  <c r="G38" i="1"/>
  <c r="H38" i="1"/>
  <c r="G48" i="1"/>
  <c r="H48" i="1"/>
  <c r="G56" i="1"/>
  <c r="H56" i="1"/>
  <c r="G54" i="1"/>
  <c r="H54" i="1"/>
  <c r="G55" i="1"/>
  <c r="H55" i="1"/>
  <c r="G49" i="1"/>
  <c r="H49" i="1"/>
  <c r="G58" i="1"/>
  <c r="H58" i="1"/>
  <c r="G27" i="1"/>
  <c r="H27" i="1"/>
  <c r="E59" i="1"/>
  <c r="E60" i="1"/>
  <c r="G53" i="1"/>
  <c r="H53" i="1"/>
  <c r="G31" i="1"/>
  <c r="H31" i="1"/>
  <c r="G32" i="1"/>
  <c r="H32" i="1"/>
  <c r="E62" i="1"/>
  <c r="G63" i="1"/>
  <c r="H63" i="1"/>
  <c r="E65" i="1"/>
  <c r="G66" i="1"/>
  <c r="H66" i="1"/>
  <c r="G67" i="1"/>
  <c r="H67" i="1"/>
  <c r="G57" i="1"/>
  <c r="H57" i="1"/>
  <c r="G69" i="1"/>
  <c r="H69" i="1"/>
  <c r="E70" i="1"/>
  <c r="G71" i="1"/>
  <c r="H71" i="1"/>
  <c r="G52" i="1"/>
  <c r="H52" i="1"/>
  <c r="G72" i="1"/>
  <c r="H72" i="1"/>
  <c r="G68" i="1"/>
  <c r="H68" i="1"/>
  <c r="G73" i="1"/>
  <c r="H73" i="1"/>
  <c r="E74" i="1"/>
  <c r="G75" i="1"/>
  <c r="H75" i="1"/>
  <c r="E76" i="1"/>
  <c r="E61" i="1"/>
  <c r="G79" i="1"/>
  <c r="H79" i="1"/>
  <c r="G80" i="1"/>
  <c r="H80" i="1"/>
  <c r="G81" i="1"/>
  <c r="H81" i="1"/>
  <c r="E82" i="1"/>
  <c r="G84" i="1"/>
  <c r="H84" i="1"/>
  <c r="G85" i="1"/>
  <c r="H85" i="1"/>
  <c r="E86" i="1"/>
  <c r="G87" i="1"/>
  <c r="H87" i="1"/>
  <c r="E88" i="1"/>
  <c r="G89" i="1"/>
  <c r="H89" i="1"/>
  <c r="E90" i="1"/>
  <c r="G91" i="1"/>
  <c r="H91" i="1"/>
  <c r="G64" i="1"/>
  <c r="H64" i="1"/>
  <c r="G92" i="1"/>
  <c r="H92" i="1"/>
  <c r="G95" i="1"/>
  <c r="H95" i="1"/>
  <c r="G96" i="1"/>
  <c r="H96" i="1"/>
  <c r="G44" i="1"/>
  <c r="H44" i="1"/>
  <c r="G77" i="1"/>
  <c r="H77" i="1"/>
  <c r="G78" i="1"/>
  <c r="H78" i="1"/>
  <c r="G93" i="1"/>
  <c r="H93" i="1"/>
  <c r="G45" i="1"/>
  <c r="H45" i="1"/>
  <c r="H9" i="1"/>
  <c r="G9" i="1"/>
  <c r="AC4" i="1"/>
  <c r="AB4" i="1"/>
  <c r="AA4" i="1"/>
  <c r="Z4" i="1"/>
  <c r="AC6" i="1"/>
  <c r="AB6" i="1"/>
  <c r="AA6" i="1"/>
  <c r="Z6" i="1"/>
  <c r="Y6" i="1"/>
  <c r="X6" i="1"/>
  <c r="W6" i="1"/>
  <c r="V6" i="1"/>
  <c r="U6" i="1"/>
  <c r="T6" i="1"/>
  <c r="S6" i="1"/>
  <c r="Y4" i="1"/>
  <c r="X4" i="1"/>
  <c r="W4" i="1"/>
  <c r="V4" i="1"/>
  <c r="U4" i="1"/>
  <c r="T4" i="1"/>
  <c r="S4" i="1"/>
  <c r="AC97" i="1"/>
  <c r="AC98" i="1" s="1"/>
  <c r="AB97" i="1"/>
  <c r="AB98" i="1" s="1"/>
  <c r="AA97" i="1"/>
  <c r="AA98" i="1" s="1"/>
  <c r="Z97" i="1"/>
  <c r="Z98" i="1" s="1"/>
  <c r="Y97" i="1"/>
  <c r="Y98" i="1" s="1"/>
  <c r="X97" i="1"/>
  <c r="X98" i="1" s="1"/>
  <c r="W97" i="1"/>
  <c r="W98" i="1" s="1"/>
  <c r="V97" i="1"/>
  <c r="V98" i="1" s="1"/>
  <c r="U97" i="1"/>
  <c r="U98" i="1" s="1"/>
  <c r="T97" i="1"/>
  <c r="T98" i="1" s="1"/>
  <c r="S97" i="1"/>
  <c r="S98" i="1" s="1"/>
  <c r="B97" i="1"/>
  <c r="AG45" i="1"/>
  <c r="AF45" i="1"/>
  <c r="AE45" i="1"/>
  <c r="AD45" i="1"/>
  <c r="P45" i="1" a="1"/>
  <c r="P45" i="1" s="1"/>
  <c r="N45" i="1" s="1"/>
  <c r="E45" i="1" s="1"/>
  <c r="AG93" i="1"/>
  <c r="AF93" i="1"/>
  <c r="AE93" i="1"/>
  <c r="AD93" i="1"/>
  <c r="P93" i="1" a="1"/>
  <c r="P93" i="1" s="1"/>
  <c r="N93" i="1" s="1"/>
  <c r="E93" i="1" s="1"/>
  <c r="AG78" i="1"/>
  <c r="AF78" i="1"/>
  <c r="AE78" i="1"/>
  <c r="AD78" i="1"/>
  <c r="P78" i="1" a="1"/>
  <c r="P78" i="1" s="1"/>
  <c r="N78" i="1" s="1"/>
  <c r="E78" i="1" s="1"/>
  <c r="AG77" i="1"/>
  <c r="AF77" i="1"/>
  <c r="AE77" i="1"/>
  <c r="AD77" i="1"/>
  <c r="P77" i="1" a="1"/>
  <c r="P77" i="1" s="1"/>
  <c r="N77" i="1" s="1"/>
  <c r="E77" i="1" s="1"/>
  <c r="AG44" i="1"/>
  <c r="AF44" i="1"/>
  <c r="AE44" i="1"/>
  <c r="AD44" i="1"/>
  <c r="P44" i="1" a="1"/>
  <c r="P44" i="1" s="1"/>
  <c r="N44" i="1" s="1"/>
  <c r="E44" i="1" s="1"/>
  <c r="AG96" i="1"/>
  <c r="AF96" i="1"/>
  <c r="AE96" i="1"/>
  <c r="AD96" i="1"/>
  <c r="P96" i="1" a="1"/>
  <c r="P96" i="1" s="1"/>
  <c r="N96" i="1" s="1"/>
  <c r="E96" i="1" s="1"/>
  <c r="AG95" i="1"/>
  <c r="AF95" i="1"/>
  <c r="AE95" i="1"/>
  <c r="AD95" i="1"/>
  <c r="P95" i="1" a="1"/>
  <c r="P95" i="1" s="1"/>
  <c r="N95" i="1" s="1"/>
  <c r="E95" i="1" s="1"/>
  <c r="AG92" i="1"/>
  <c r="AF92" i="1"/>
  <c r="AE92" i="1"/>
  <c r="AD92" i="1"/>
  <c r="P92" i="1" a="1"/>
  <c r="P92" i="1" s="1"/>
  <c r="N92" i="1" s="1"/>
  <c r="E92" i="1" s="1"/>
  <c r="AG64" i="1"/>
  <c r="AF64" i="1"/>
  <c r="AE64" i="1"/>
  <c r="AD64" i="1"/>
  <c r="P64" i="1" a="1"/>
  <c r="P64" i="1" s="1"/>
  <c r="N64" i="1" s="1"/>
  <c r="E64" i="1" s="1"/>
  <c r="AG91" i="1"/>
  <c r="AF91" i="1"/>
  <c r="AE91" i="1"/>
  <c r="AD91" i="1"/>
  <c r="P91" i="1" a="1"/>
  <c r="P91" i="1" s="1"/>
  <c r="N91" i="1" s="1"/>
  <c r="E91" i="1" s="1"/>
  <c r="AG90" i="1"/>
  <c r="AF90" i="1"/>
  <c r="AE90" i="1"/>
  <c r="AD90" i="1"/>
  <c r="P90" i="1" a="1"/>
  <c r="P90" i="1" s="1"/>
  <c r="N90" i="1" s="1"/>
  <c r="AG89" i="1"/>
  <c r="AF89" i="1"/>
  <c r="AE89" i="1"/>
  <c r="AD89" i="1"/>
  <c r="P89" i="1" a="1"/>
  <c r="P89" i="1" s="1"/>
  <c r="N89" i="1" s="1"/>
  <c r="E89" i="1" s="1"/>
  <c r="AG88" i="1"/>
  <c r="AF88" i="1"/>
  <c r="AE88" i="1"/>
  <c r="AD88" i="1"/>
  <c r="P88" i="1" a="1"/>
  <c r="P88" i="1" s="1"/>
  <c r="N88" i="1" s="1"/>
  <c r="AG87" i="1"/>
  <c r="AF87" i="1"/>
  <c r="AE87" i="1"/>
  <c r="AD87" i="1"/>
  <c r="P87" i="1" a="1"/>
  <c r="P87" i="1" s="1"/>
  <c r="N87" i="1" s="1"/>
  <c r="E87" i="1" s="1"/>
  <c r="AG86" i="1"/>
  <c r="AF86" i="1"/>
  <c r="AE86" i="1"/>
  <c r="AD86" i="1"/>
  <c r="P86" i="1" a="1"/>
  <c r="P86" i="1" s="1"/>
  <c r="N86" i="1" s="1"/>
  <c r="AG85" i="1"/>
  <c r="AF85" i="1"/>
  <c r="AE85" i="1"/>
  <c r="AD85" i="1"/>
  <c r="P85" i="1" a="1"/>
  <c r="P85" i="1" s="1"/>
  <c r="N85" i="1" s="1"/>
  <c r="E85" i="1" s="1"/>
  <c r="AG84" i="1"/>
  <c r="AF84" i="1"/>
  <c r="AE84" i="1"/>
  <c r="AD84" i="1"/>
  <c r="P84" i="1" a="1"/>
  <c r="P84" i="1" s="1"/>
  <c r="N84" i="1" s="1"/>
  <c r="E84" i="1" s="1"/>
  <c r="AG83" i="1"/>
  <c r="AF83" i="1"/>
  <c r="AE83" i="1"/>
  <c r="AD83" i="1"/>
  <c r="P83" i="1" a="1"/>
  <c r="P83" i="1" s="1"/>
  <c r="N83" i="1" s="1"/>
  <c r="E83" i="1"/>
  <c r="AG82" i="1"/>
  <c r="AF82" i="1"/>
  <c r="AE82" i="1"/>
  <c r="AD82" i="1"/>
  <c r="P82" i="1" a="1"/>
  <c r="P82" i="1" s="1"/>
  <c r="N82" i="1" s="1"/>
  <c r="AG81" i="1"/>
  <c r="AF81" i="1"/>
  <c r="AE81" i="1"/>
  <c r="AD81" i="1"/>
  <c r="P81" i="1" a="1"/>
  <c r="P81" i="1" s="1"/>
  <c r="N81" i="1" s="1"/>
  <c r="E81" i="1" s="1"/>
  <c r="AG80" i="1"/>
  <c r="AF80" i="1"/>
  <c r="AE80" i="1"/>
  <c r="AD80" i="1"/>
  <c r="P80" i="1" a="1"/>
  <c r="P80" i="1" s="1"/>
  <c r="N80" i="1" s="1"/>
  <c r="E80" i="1" s="1"/>
  <c r="AG79" i="1"/>
  <c r="AF79" i="1"/>
  <c r="AE79" i="1"/>
  <c r="AD79" i="1"/>
  <c r="P79" i="1" a="1"/>
  <c r="P79" i="1" s="1"/>
  <c r="N79" i="1" s="1"/>
  <c r="E79" i="1" s="1"/>
  <c r="AG61" i="1"/>
  <c r="AF61" i="1"/>
  <c r="AE61" i="1"/>
  <c r="AD61" i="1"/>
  <c r="P61" i="1" a="1"/>
  <c r="P61" i="1" s="1"/>
  <c r="N61" i="1" s="1"/>
  <c r="AG76" i="1"/>
  <c r="AF76" i="1"/>
  <c r="AE76" i="1"/>
  <c r="AD76" i="1"/>
  <c r="P76" i="1" a="1"/>
  <c r="P76" i="1" s="1"/>
  <c r="N76" i="1" s="1"/>
  <c r="AG75" i="1"/>
  <c r="AF75" i="1"/>
  <c r="AE75" i="1"/>
  <c r="AD75" i="1"/>
  <c r="P75" i="1" a="1"/>
  <c r="P75" i="1" s="1"/>
  <c r="N75" i="1" s="1"/>
  <c r="E75" i="1" s="1"/>
  <c r="AG74" i="1"/>
  <c r="AF74" i="1"/>
  <c r="AE74" i="1"/>
  <c r="AD74" i="1"/>
  <c r="P74" i="1" a="1"/>
  <c r="P74" i="1" s="1"/>
  <c r="N74" i="1" s="1"/>
  <c r="AG73" i="1"/>
  <c r="AF73" i="1"/>
  <c r="AE73" i="1"/>
  <c r="AD73" i="1"/>
  <c r="P73" i="1" a="1"/>
  <c r="P73" i="1" s="1"/>
  <c r="N73" i="1" s="1"/>
  <c r="E73" i="1" s="1"/>
  <c r="AG68" i="1"/>
  <c r="AF68" i="1"/>
  <c r="AE68" i="1"/>
  <c r="AD68" i="1"/>
  <c r="P68" i="1" a="1"/>
  <c r="P68" i="1" s="1"/>
  <c r="N68" i="1" s="1"/>
  <c r="E68" i="1" s="1"/>
  <c r="AG72" i="1"/>
  <c r="AF72" i="1"/>
  <c r="AE72" i="1"/>
  <c r="AD72" i="1"/>
  <c r="P72" i="1" a="1"/>
  <c r="P72" i="1" s="1"/>
  <c r="N72" i="1" s="1"/>
  <c r="E72" i="1" s="1"/>
  <c r="AG52" i="1"/>
  <c r="AF52" i="1"/>
  <c r="AE52" i="1"/>
  <c r="AD52" i="1"/>
  <c r="P52" i="1" a="1"/>
  <c r="P52" i="1" s="1"/>
  <c r="N52" i="1" s="1"/>
  <c r="E52" i="1" s="1"/>
  <c r="AG71" i="1"/>
  <c r="AF71" i="1"/>
  <c r="AE71" i="1"/>
  <c r="AD71" i="1"/>
  <c r="P71" i="1" a="1"/>
  <c r="P71" i="1" s="1"/>
  <c r="N71" i="1" s="1"/>
  <c r="E71" i="1" s="1"/>
  <c r="AG70" i="1"/>
  <c r="AF70" i="1"/>
  <c r="AE70" i="1"/>
  <c r="AD70" i="1"/>
  <c r="P70" i="1" a="1"/>
  <c r="P70" i="1" s="1"/>
  <c r="N70" i="1" s="1"/>
  <c r="AG69" i="1"/>
  <c r="AF69" i="1"/>
  <c r="AE69" i="1"/>
  <c r="AD69" i="1"/>
  <c r="P69" i="1" a="1"/>
  <c r="P69" i="1" s="1"/>
  <c r="N69" i="1" s="1"/>
  <c r="E69" i="1" s="1"/>
  <c r="AG57" i="1"/>
  <c r="AF57" i="1"/>
  <c r="AE57" i="1"/>
  <c r="AD57" i="1"/>
  <c r="P57" i="1" a="1"/>
  <c r="P57" i="1" s="1"/>
  <c r="N57" i="1" s="1"/>
  <c r="E57" i="1" s="1"/>
  <c r="AG67" i="1"/>
  <c r="AF67" i="1"/>
  <c r="AE67" i="1"/>
  <c r="AD67" i="1"/>
  <c r="P67" i="1" a="1"/>
  <c r="P67" i="1" s="1"/>
  <c r="N67" i="1" s="1"/>
  <c r="E67" i="1" s="1"/>
  <c r="AG66" i="1"/>
  <c r="AF66" i="1"/>
  <c r="AE66" i="1"/>
  <c r="AD66" i="1"/>
  <c r="P66" i="1" a="1"/>
  <c r="P66" i="1" s="1"/>
  <c r="N66" i="1" s="1"/>
  <c r="E66" i="1" s="1"/>
  <c r="AG65" i="1"/>
  <c r="AF65" i="1"/>
  <c r="AE65" i="1"/>
  <c r="AD65" i="1"/>
  <c r="P65" i="1" a="1"/>
  <c r="P65" i="1" s="1"/>
  <c r="N65" i="1" s="1"/>
  <c r="AG63" i="1"/>
  <c r="AF63" i="1"/>
  <c r="AE63" i="1"/>
  <c r="AD63" i="1"/>
  <c r="P63" i="1" a="1"/>
  <c r="P63" i="1" s="1"/>
  <c r="N63" i="1" s="1"/>
  <c r="E63" i="1" s="1"/>
  <c r="AG62" i="1"/>
  <c r="AF62" i="1"/>
  <c r="AE62" i="1"/>
  <c r="AD62" i="1"/>
  <c r="P62" i="1" a="1"/>
  <c r="P62" i="1" s="1"/>
  <c r="N62" i="1" s="1"/>
  <c r="AG32" i="1"/>
  <c r="AF32" i="1"/>
  <c r="AE32" i="1"/>
  <c r="AD32" i="1"/>
  <c r="P32" i="1" a="1"/>
  <c r="P32" i="1" s="1"/>
  <c r="N32" i="1" s="1"/>
  <c r="AG31" i="1"/>
  <c r="AF31" i="1"/>
  <c r="AE31" i="1"/>
  <c r="AD31" i="1"/>
  <c r="P31" i="1" a="1"/>
  <c r="P31" i="1" s="1"/>
  <c r="N31" i="1" s="1"/>
  <c r="E31" i="1" s="1"/>
  <c r="AG53" i="1"/>
  <c r="AF53" i="1"/>
  <c r="AE53" i="1"/>
  <c r="AD53" i="1"/>
  <c r="P53" i="1" a="1"/>
  <c r="P53" i="1" s="1"/>
  <c r="N53" i="1" s="1"/>
  <c r="E53" i="1" s="1"/>
  <c r="AG60" i="1"/>
  <c r="AF60" i="1"/>
  <c r="AE60" i="1"/>
  <c r="AD60" i="1"/>
  <c r="P60" i="1" a="1"/>
  <c r="P60" i="1" s="1"/>
  <c r="N60" i="1" s="1"/>
  <c r="AG59" i="1"/>
  <c r="AF59" i="1"/>
  <c r="AE59" i="1"/>
  <c r="AD59" i="1"/>
  <c r="P59" i="1" a="1"/>
  <c r="P59" i="1" s="1"/>
  <c r="N59" i="1" s="1"/>
  <c r="AG27" i="1"/>
  <c r="AF27" i="1"/>
  <c r="AE27" i="1"/>
  <c r="AD27" i="1"/>
  <c r="P27" i="1" a="1"/>
  <c r="P27" i="1" s="1"/>
  <c r="N27" i="1" s="1"/>
  <c r="E27" i="1" s="1"/>
  <c r="AG58" i="1"/>
  <c r="AF58" i="1"/>
  <c r="AE58" i="1"/>
  <c r="AD58" i="1"/>
  <c r="P58" i="1" a="1"/>
  <c r="P58" i="1" s="1"/>
  <c r="N58" i="1" s="1"/>
  <c r="E58" i="1" s="1"/>
  <c r="AG49" i="1"/>
  <c r="AF49" i="1"/>
  <c r="AE49" i="1"/>
  <c r="AD49" i="1"/>
  <c r="P49" i="1" a="1"/>
  <c r="P49" i="1" s="1"/>
  <c r="N49" i="1" s="1"/>
  <c r="E49" i="1" s="1"/>
  <c r="AG55" i="1"/>
  <c r="AF55" i="1"/>
  <c r="AE55" i="1"/>
  <c r="AD55" i="1"/>
  <c r="P55" i="1" a="1"/>
  <c r="P55" i="1" s="1"/>
  <c r="N55" i="1" s="1"/>
  <c r="AG54" i="1"/>
  <c r="AF54" i="1"/>
  <c r="AE54" i="1"/>
  <c r="AD54" i="1"/>
  <c r="P54" i="1" a="1"/>
  <c r="P54" i="1" s="1"/>
  <c r="N54" i="1" s="1"/>
  <c r="E54" i="1" s="1"/>
  <c r="AG56" i="1"/>
  <c r="AF56" i="1"/>
  <c r="AE56" i="1"/>
  <c r="AD56" i="1"/>
  <c r="P56" i="1" a="1"/>
  <c r="P56" i="1" s="1"/>
  <c r="N56" i="1" s="1"/>
  <c r="E56" i="1" s="1"/>
  <c r="AG48" i="1"/>
  <c r="AF48" i="1"/>
  <c r="AE48" i="1"/>
  <c r="AD48" i="1"/>
  <c r="P48" i="1" a="1"/>
  <c r="P48" i="1" s="1"/>
  <c r="N48" i="1" s="1"/>
  <c r="AG38" i="1"/>
  <c r="AF38" i="1"/>
  <c r="AE38" i="1"/>
  <c r="AD38" i="1"/>
  <c r="P38" i="1" a="1"/>
  <c r="P38" i="1" s="1"/>
  <c r="N38" i="1" s="1"/>
  <c r="E38" i="1" s="1"/>
  <c r="AG51" i="1"/>
  <c r="AF51" i="1"/>
  <c r="AE51" i="1"/>
  <c r="AD51" i="1"/>
  <c r="P51" i="1" a="1"/>
  <c r="P51" i="1" s="1"/>
  <c r="N51" i="1" s="1"/>
  <c r="E51" i="1" s="1"/>
  <c r="AG50" i="1"/>
  <c r="AF50" i="1"/>
  <c r="AE50" i="1"/>
  <c r="AD50" i="1"/>
  <c r="P50" i="1" a="1"/>
  <c r="P50" i="1" s="1"/>
  <c r="N50" i="1" s="1"/>
  <c r="E50" i="1" s="1"/>
  <c r="AG47" i="1"/>
  <c r="AF47" i="1"/>
  <c r="AE47" i="1"/>
  <c r="AD47" i="1"/>
  <c r="P47" i="1" a="1"/>
  <c r="P47" i="1" s="1"/>
  <c r="N47" i="1" s="1"/>
  <c r="AG42" i="1"/>
  <c r="AF42" i="1"/>
  <c r="AE42" i="1"/>
  <c r="AD42" i="1"/>
  <c r="P42" i="1" a="1"/>
  <c r="P42" i="1" s="1"/>
  <c r="N42" i="1" s="1"/>
  <c r="AG46" i="1"/>
  <c r="AF46" i="1"/>
  <c r="AE46" i="1"/>
  <c r="AD46" i="1"/>
  <c r="P46" i="1" a="1"/>
  <c r="P46" i="1" s="1"/>
  <c r="N46" i="1" s="1"/>
  <c r="AG24" i="1"/>
  <c r="AF24" i="1"/>
  <c r="AE24" i="1"/>
  <c r="AD24" i="1"/>
  <c r="P24" i="1" a="1"/>
  <c r="P24" i="1" s="1"/>
  <c r="N24" i="1" s="1"/>
  <c r="E24" i="1" s="1"/>
  <c r="AG43" i="1"/>
  <c r="AF43" i="1"/>
  <c r="AE43" i="1"/>
  <c r="AD43" i="1"/>
  <c r="P43" i="1" a="1"/>
  <c r="P43" i="1" s="1"/>
  <c r="N43" i="1" s="1"/>
  <c r="AG41" i="1"/>
  <c r="AF41" i="1"/>
  <c r="AE41" i="1"/>
  <c r="AD41" i="1"/>
  <c r="P41" i="1" a="1"/>
  <c r="P41" i="1" s="1"/>
  <c r="N41" i="1" s="1"/>
  <c r="E41" i="1" s="1"/>
  <c r="AG40" i="1"/>
  <c r="AF40" i="1"/>
  <c r="AE40" i="1"/>
  <c r="AD40" i="1"/>
  <c r="P40" i="1" a="1"/>
  <c r="P40" i="1" s="1"/>
  <c r="N40" i="1" s="1"/>
  <c r="AG39" i="1"/>
  <c r="AF39" i="1"/>
  <c r="AE39" i="1"/>
  <c r="AD39" i="1"/>
  <c r="P39" i="1" a="1"/>
  <c r="P39" i="1" s="1"/>
  <c r="N39" i="1" s="1"/>
  <c r="E39" i="1" s="1"/>
  <c r="AG20" i="1"/>
  <c r="AF20" i="1"/>
  <c r="AE20" i="1"/>
  <c r="AD20" i="1"/>
  <c r="P20" i="1" a="1"/>
  <c r="P20" i="1" s="1"/>
  <c r="N20" i="1" s="1"/>
  <c r="AG28" i="1"/>
  <c r="AF28" i="1"/>
  <c r="AE28" i="1"/>
  <c r="AD28" i="1"/>
  <c r="P28" i="1" a="1"/>
  <c r="P28" i="1" s="1"/>
  <c r="N28" i="1" s="1"/>
  <c r="E28" i="1" s="1"/>
  <c r="AG35" i="1"/>
  <c r="AF35" i="1"/>
  <c r="AE35" i="1"/>
  <c r="AD35" i="1"/>
  <c r="P35" i="1" a="1"/>
  <c r="P35" i="1" s="1"/>
  <c r="N35" i="1" s="1"/>
  <c r="AG36" i="1"/>
  <c r="AF36" i="1"/>
  <c r="AE36" i="1"/>
  <c r="AD36" i="1"/>
  <c r="P36" i="1" a="1"/>
  <c r="P36" i="1" s="1"/>
  <c r="N36" i="1" s="1"/>
  <c r="AG37" i="1"/>
  <c r="AF37" i="1"/>
  <c r="AE37" i="1"/>
  <c r="AD37" i="1"/>
  <c r="P37" i="1" a="1"/>
  <c r="P37" i="1" s="1"/>
  <c r="N37" i="1" s="1"/>
  <c r="AG23" i="1"/>
  <c r="AF23" i="1"/>
  <c r="AE23" i="1"/>
  <c r="AD23" i="1"/>
  <c r="P23" i="1" a="1"/>
  <c r="P23" i="1" s="1"/>
  <c r="N23" i="1" s="1"/>
  <c r="AG33" i="1"/>
  <c r="AF33" i="1"/>
  <c r="AE33" i="1"/>
  <c r="AD33" i="1"/>
  <c r="P33" i="1" a="1"/>
  <c r="P33" i="1" s="1"/>
  <c r="N33" i="1" s="1"/>
  <c r="AG34" i="1"/>
  <c r="AF34" i="1"/>
  <c r="AE34" i="1"/>
  <c r="AD34" i="1"/>
  <c r="P34" i="1" a="1"/>
  <c r="P34" i="1" s="1"/>
  <c r="N34" i="1" s="1"/>
  <c r="E34" i="1" s="1"/>
  <c r="AG30" i="1"/>
  <c r="AF30" i="1"/>
  <c r="AE30" i="1"/>
  <c r="AD30" i="1"/>
  <c r="P30" i="1" a="1"/>
  <c r="P30" i="1" s="1"/>
  <c r="N30" i="1" s="1"/>
  <c r="AG22" i="1"/>
  <c r="AF22" i="1"/>
  <c r="AE22" i="1"/>
  <c r="AD22" i="1"/>
  <c r="P22" i="1" a="1"/>
  <c r="P22" i="1" s="1"/>
  <c r="N22" i="1" s="1"/>
  <c r="AG29" i="1"/>
  <c r="AF29" i="1"/>
  <c r="AE29" i="1"/>
  <c r="AD29" i="1"/>
  <c r="P29" i="1" a="1"/>
  <c r="P29" i="1" s="1"/>
  <c r="N29" i="1" s="1"/>
  <c r="AG26" i="1"/>
  <c r="AF26" i="1"/>
  <c r="AE26" i="1"/>
  <c r="AD26" i="1"/>
  <c r="P26" i="1" a="1"/>
  <c r="P26" i="1" s="1"/>
  <c r="N26" i="1" s="1"/>
  <c r="E26" i="1" s="1"/>
  <c r="AG19" i="1"/>
  <c r="AF19" i="1"/>
  <c r="AE19" i="1"/>
  <c r="AD19" i="1"/>
  <c r="P19" i="1" a="1"/>
  <c r="P19" i="1" s="1"/>
  <c r="N19" i="1" s="1"/>
  <c r="AG25" i="1"/>
  <c r="AF25" i="1"/>
  <c r="AE25" i="1"/>
  <c r="AD25" i="1"/>
  <c r="P25" i="1" a="1"/>
  <c r="P25" i="1" s="1"/>
  <c r="N25" i="1" s="1"/>
  <c r="AG18" i="1"/>
  <c r="AF18" i="1"/>
  <c r="AE18" i="1"/>
  <c r="AD18" i="1"/>
  <c r="P18" i="1" a="1"/>
  <c r="P18" i="1" s="1"/>
  <c r="N18" i="1" s="1"/>
  <c r="AG17" i="1"/>
  <c r="AF17" i="1"/>
  <c r="AE17" i="1"/>
  <c r="AD17" i="1"/>
  <c r="P17" i="1" a="1"/>
  <c r="P17" i="1" s="1"/>
  <c r="N17" i="1" s="1"/>
  <c r="AG21" i="1"/>
  <c r="AF21" i="1"/>
  <c r="AE21" i="1"/>
  <c r="AD21" i="1"/>
  <c r="P21" i="1" a="1"/>
  <c r="P21" i="1" s="1"/>
  <c r="N21" i="1" s="1"/>
  <c r="AG16" i="1"/>
  <c r="AF16" i="1"/>
  <c r="AE16" i="1"/>
  <c r="AD16" i="1"/>
  <c r="P16" i="1" a="1"/>
  <c r="P16" i="1" s="1"/>
  <c r="N16" i="1" s="1"/>
  <c r="AG13" i="1"/>
  <c r="AF13" i="1"/>
  <c r="AE13" i="1"/>
  <c r="AD13" i="1"/>
  <c r="P13" i="1" a="1"/>
  <c r="P13" i="1" s="1"/>
  <c r="N13" i="1" s="1"/>
  <c r="AG12" i="1"/>
  <c r="AF12" i="1"/>
  <c r="AE12" i="1"/>
  <c r="AD12" i="1"/>
  <c r="P12" i="1" a="1"/>
  <c r="P12" i="1" s="1"/>
  <c r="N12" i="1" s="1"/>
  <c r="AG15" i="1"/>
  <c r="AF15" i="1"/>
  <c r="AE15" i="1"/>
  <c r="AD15" i="1"/>
  <c r="P15" i="1" a="1"/>
  <c r="P15" i="1" s="1"/>
  <c r="N15" i="1" s="1"/>
  <c r="AG14" i="1"/>
  <c r="AF14" i="1"/>
  <c r="AE14" i="1"/>
  <c r="AD14" i="1"/>
  <c r="P14" i="1" a="1"/>
  <c r="P14" i="1" s="1"/>
  <c r="N14" i="1" s="1"/>
  <c r="AG11" i="1"/>
  <c r="AF11" i="1"/>
  <c r="AE11" i="1"/>
  <c r="AD11" i="1"/>
  <c r="P11" i="1" a="1"/>
  <c r="P11" i="1" s="1"/>
  <c r="N11" i="1" s="1"/>
  <c r="AG10" i="1"/>
  <c r="AF10" i="1"/>
  <c r="AE10" i="1"/>
  <c r="AD10" i="1"/>
  <c r="P10" i="1" a="1"/>
  <c r="P10" i="1" s="1"/>
  <c r="N10" i="1" s="1"/>
  <c r="AG9" i="1"/>
  <c r="AF9" i="1"/>
  <c r="AE9" i="1"/>
  <c r="AD9" i="1"/>
  <c r="P9" i="1" a="1"/>
  <c r="P9" i="1" s="1"/>
  <c r="N9" i="1" s="1"/>
  <c r="W13" i="18"/>
  <c r="V13" i="18"/>
  <c r="X13" i="18"/>
  <c r="Q36" i="20"/>
  <c r="Q70" i="19"/>
  <c r="E32" i="1"/>
  <c r="N94" i="1"/>
  <c r="E94" i="1" s="1"/>
  <c r="R70" i="19"/>
  <c r="D47" i="1"/>
  <c r="H47" i="1"/>
  <c r="D61" i="1"/>
  <c r="H61" i="1"/>
  <c r="D74" i="1"/>
  <c r="H74" i="1"/>
  <c r="H65" i="1"/>
  <c r="D65" i="1"/>
  <c r="E55" i="1"/>
  <c r="K55" i="1"/>
  <c r="P36" i="20"/>
  <c r="R36" i="20"/>
  <c r="H70" i="1"/>
  <c r="D70" i="1"/>
  <c r="D60" i="1"/>
  <c r="H60" i="1"/>
  <c r="D86" i="1"/>
  <c r="K86" i="1"/>
  <c r="H86" i="1"/>
  <c r="H90" i="1"/>
  <c r="D90" i="1"/>
  <c r="E29" i="1"/>
  <c r="E20" i="1"/>
  <c r="D46" i="1"/>
  <c r="H46" i="1"/>
  <c r="E37" i="1"/>
  <c r="E40" i="1"/>
  <c r="E43" i="1"/>
  <c r="D35" i="1"/>
  <c r="H35" i="1"/>
  <c r="D33" i="1"/>
  <c r="H33" i="1"/>
  <c r="D30" i="1"/>
  <c r="H30" i="1"/>
  <c r="E11" i="18"/>
  <c r="A10" i="18" s="1"/>
  <c r="D22" i="1" l="1"/>
  <c r="H22" i="1"/>
  <c r="AF97" i="1"/>
  <c r="D42" i="1"/>
  <c r="H42" i="1"/>
  <c r="D23" i="1"/>
  <c r="H23" i="1"/>
  <c r="D25" i="1"/>
  <c r="H25" i="1"/>
  <c r="H62" i="1"/>
  <c r="D62" i="1"/>
  <c r="H82" i="1"/>
  <c r="D82" i="1"/>
  <c r="AE97" i="1"/>
  <c r="AG97" i="1"/>
  <c r="D59" i="1"/>
  <c r="H59" i="1"/>
  <c r="H76" i="1"/>
  <c r="D76" i="1"/>
  <c r="D88" i="1"/>
  <c r="H88" i="1"/>
  <c r="D36" i="1"/>
  <c r="H36" i="1"/>
  <c r="H83" i="1"/>
  <c r="D83" i="1"/>
  <c r="E9" i="1"/>
  <c r="A47" i="1"/>
  <c r="A96" i="1"/>
  <c r="A41" i="1"/>
  <c r="A20" i="1"/>
  <c r="A78" i="1"/>
  <c r="A27" i="1"/>
  <c r="A32" i="1"/>
  <c r="A82" i="1"/>
  <c r="A44" i="1"/>
  <c r="A61" i="1"/>
  <c r="A93" i="1"/>
  <c r="A53" i="1"/>
  <c r="A39" i="1"/>
  <c r="A22" i="1"/>
  <c r="A28" i="1"/>
  <c r="A70" i="1"/>
  <c r="A45" i="1"/>
  <c r="A59" i="1"/>
  <c r="A46" i="1"/>
  <c r="A92" i="1"/>
  <c r="A79" i="1"/>
  <c r="A57" i="1"/>
  <c r="A9" i="1"/>
  <c r="A55" i="1"/>
  <c r="A54" i="1"/>
  <c r="A48" i="1"/>
  <c r="A71" i="1"/>
  <c r="A73" i="1"/>
  <c r="A56" i="1"/>
  <c r="A51" i="1"/>
  <c r="A84" i="1"/>
  <c r="A30" i="1"/>
  <c r="A76" i="1"/>
  <c r="A74" i="1"/>
  <c r="A90" i="1"/>
  <c r="A86" i="1"/>
  <c r="A95" i="1"/>
  <c r="A34" i="1"/>
  <c r="A77" i="1"/>
  <c r="A49" i="1"/>
  <c r="A68" i="1"/>
  <c r="A58" i="1"/>
  <c r="A43" i="1"/>
  <c r="A33" i="1"/>
  <c r="A24" i="1"/>
  <c r="A62" i="1"/>
  <c r="A63" i="1"/>
  <c r="A87" i="1"/>
  <c r="A29" i="1"/>
  <c r="A66" i="1"/>
  <c r="A81" i="1"/>
  <c r="A35" i="1"/>
  <c r="A89" i="1"/>
  <c r="A42" i="1"/>
  <c r="A69" i="1"/>
  <c r="A80" i="1"/>
  <c r="A60" i="1"/>
  <c r="A91" i="1"/>
  <c r="A31" i="1"/>
  <c r="A83" i="1"/>
  <c r="A26" i="1"/>
  <c r="A25" i="1"/>
  <c r="A23" i="1"/>
  <c r="A88" i="1"/>
  <c r="A65" i="1"/>
  <c r="A75" i="1"/>
  <c r="A67" i="1"/>
  <c r="A50" i="1"/>
  <c r="A52" i="1"/>
  <c r="A40" i="1"/>
  <c r="A85" i="1"/>
  <c r="A94" i="1"/>
  <c r="A38" i="1"/>
  <c r="A37" i="1"/>
  <c r="A36" i="1"/>
  <c r="A64" i="1"/>
  <c r="A72" i="1"/>
  <c r="E10" i="1"/>
  <c r="A10" i="1"/>
  <c r="E15" i="1"/>
  <c r="A15" i="1"/>
  <c r="H12" i="1"/>
  <c r="A12" i="1"/>
  <c r="D12" i="1"/>
  <c r="A21" i="1"/>
  <c r="E21" i="1"/>
  <c r="E17" i="1"/>
  <c r="A17" i="1"/>
  <c r="D19" i="1"/>
  <c r="H19" i="1"/>
  <c r="A19" i="1"/>
  <c r="A11" i="1"/>
  <c r="E11" i="1"/>
  <c r="D14" i="1"/>
  <c r="A14" i="1"/>
  <c r="H14" i="1"/>
  <c r="E13" i="1"/>
  <c r="A13" i="1"/>
  <c r="A16" i="1"/>
  <c r="E16" i="1"/>
  <c r="H18" i="1"/>
  <c r="D18" i="1"/>
  <c r="A18" i="1"/>
  <c r="A11" i="18"/>
  <c r="K48" i="1"/>
  <c r="E48" i="1"/>
  <c r="D48" i="1" l="1"/>
  <c r="D17" i="1"/>
  <c r="G14" i="1"/>
  <c r="D21" i="1"/>
  <c r="D9" i="1"/>
  <c r="J48" i="1"/>
  <c r="J86" i="1"/>
  <c r="J55" i="1"/>
  <c r="G18" i="1"/>
  <c r="D16" i="1"/>
  <c r="D13" i="1"/>
  <c r="D15" i="1"/>
  <c r="D10" i="1"/>
  <c r="D92" i="1"/>
  <c r="D38" i="1"/>
  <c r="D58" i="1"/>
  <c r="D54" i="1"/>
  <c r="D72" i="1"/>
  <c r="D55" i="1"/>
  <c r="D73" i="1"/>
  <c r="D95" i="1"/>
  <c r="D27" i="1"/>
  <c r="D63" i="1"/>
  <c r="D20" i="1"/>
  <c r="D40" i="1"/>
  <c r="D79" i="1"/>
  <c r="D45" i="1"/>
  <c r="D57" i="1"/>
  <c r="D84" i="1"/>
  <c r="D77" i="1"/>
  <c r="D39" i="1"/>
  <c r="D24" i="1"/>
  <c r="D37" i="1"/>
  <c r="D91" i="1"/>
  <c r="D64" i="1"/>
  <c r="D71" i="1"/>
  <c r="D96" i="1"/>
  <c r="D53" i="1"/>
  <c r="D29" i="1"/>
  <c r="D75" i="1"/>
  <c r="D67" i="1"/>
  <c r="D68" i="1"/>
  <c r="D50" i="1"/>
  <c r="D52" i="1"/>
  <c r="D41" i="1"/>
  <c r="D51" i="1"/>
  <c r="D31" i="1"/>
  <c r="D66" i="1"/>
  <c r="D43" i="1"/>
  <c r="D85" i="1"/>
  <c r="D26" i="1"/>
  <c r="D28" i="1"/>
  <c r="D34" i="1"/>
  <c r="D49" i="1"/>
  <c r="D69" i="1"/>
  <c r="D89" i="1"/>
  <c r="D94" i="1"/>
  <c r="D87" i="1"/>
  <c r="D32" i="1"/>
  <c r="D78" i="1"/>
  <c r="D80" i="1"/>
  <c r="D93" i="1"/>
  <c r="D44" i="1"/>
  <c r="D56" i="1"/>
  <c r="D81" i="1"/>
  <c r="D11" i="1"/>
  <c r="G76" i="1"/>
  <c r="G19" i="1"/>
  <c r="G88" i="1"/>
  <c r="G36" i="1"/>
  <c r="G47" i="1"/>
  <c r="G86" i="1"/>
  <c r="G90" i="1"/>
  <c r="G59" i="1"/>
  <c r="G22" i="1"/>
  <c r="G83" i="1"/>
  <c r="G42" i="1"/>
  <c r="G30" i="1"/>
  <c r="G65" i="1"/>
  <c r="G60" i="1"/>
  <c r="G33" i="1"/>
  <c r="G23" i="1"/>
  <c r="G61" i="1"/>
  <c r="G12" i="1"/>
  <c r="G70" i="1"/>
  <c r="G74" i="1"/>
  <c r="G46" i="1"/>
  <c r="G82" i="1"/>
  <c r="G35" i="1"/>
  <c r="G62" i="1"/>
  <c r="G25" i="1"/>
  <c r="D97" i="1" l="1"/>
  <c r="G97" i="1"/>
  <c r="J97" i="1"/>
</calcChain>
</file>

<file path=xl/comments1.xml><?xml version="1.0" encoding="utf-8"?>
<comments xmlns="http://schemas.openxmlformats.org/spreadsheetml/2006/main">
  <authors>
    <author>Author</author>
  </authors>
  <commentList>
    <comment ref="AA1" authorId="0">
      <text>
        <r>
          <rPr>
            <b/>
            <sz val="8"/>
            <color indexed="81"/>
            <rFont val="Tahoma"/>
            <family val="2"/>
            <charset val="186"/>
          </rPr>
          <t>Koht - Punkte
1. - 25 p
2. - 20 p
3. - 16 p
4. - 12 p
5. -   9 p
6. -   7 p
7. -   5 p
8. -   4 p
9... - 2 p
DSQ - 0 p</t>
        </r>
      </text>
    </comment>
    <comment ref="AC1" authorId="0">
      <text>
        <r>
          <rPr>
            <b/>
            <sz val="8"/>
            <color indexed="81"/>
            <rFont val="Tahoma"/>
            <family val="2"/>
            <charset val="186"/>
          </rPr>
          <t>Koht - Punkte 
1. - 20 p
2. - 16 p
3. - 12 p
4. -   9 p
5. -   7 p
6. -   5 p
7. -   4 p
8. -   3 p
9... - 1 p
DSQ - 0 p</t>
        </r>
      </text>
    </comment>
    <comment ref="N7" authorId="0">
      <text>
        <r>
          <rPr>
            <b/>
            <sz val="8"/>
            <color indexed="81"/>
            <rFont val="Tahoma"/>
            <family val="2"/>
            <charset val="186"/>
          </rPr>
          <t>Valem arvutab punktisumma ja võtab kehvemad tulemused maha.
Valem töötab Microsoft ja WPS Office-iga. 
Alati ei tööta Libre ja Open Office-iga.</t>
        </r>
      </text>
    </comment>
    <comment ref="A8" authorId="0">
      <text>
        <r>
          <rPr>
            <b/>
            <sz val="8"/>
            <color indexed="81"/>
            <rFont val="Tahoma"/>
            <family val="2"/>
            <charset val="186"/>
          </rPr>
          <t>Valem arvutab punktisumma järgi võistleja koha. 
Võrdse punktisumma korral annab kõrgema koha võistlejale, kellel on rohkem 25-t, siis rohkem 20-t, 16-t jne.
Valem töötab Microsoft ja WPS Office-iga. 
Alati ei tööta Libre ja Open Office-iga.</t>
        </r>
      </text>
    </comment>
    <comment ref="P8" authorId="0">
      <text>
        <r>
          <rPr>
            <b/>
            <sz val="8"/>
            <color indexed="81"/>
            <rFont val="Tahoma"/>
            <family val="2"/>
            <charset val="186"/>
          </rPr>
          <t>Valem töötab Microsoft ja WPS Office-ga. 
Ei tööta alati Libre ja Open Office-ga.
Valem arvutab punktisumma ja võtab kehvemad tulemused maha.</t>
        </r>
      </text>
    </comment>
  </commentList>
</comments>
</file>

<file path=xl/comments2.xml><?xml version="1.0" encoding="utf-8"?>
<comments xmlns="http://schemas.openxmlformats.org/spreadsheetml/2006/main">
  <authors>
    <author>Author</author>
  </authors>
  <commentList>
    <comment ref="L1" authorId="0">
      <text>
        <r>
          <rPr>
            <b/>
            <sz val="8"/>
            <color indexed="81"/>
            <rFont val="Tahoma"/>
            <family val="2"/>
            <charset val="186"/>
          </rPr>
          <t>Koht - Punkte
1. - 25 p
2. - 20 p
3. - 16 p
4. - 12 p
5. -   9 p
6. -   7 p
7. -   5 p
8. -   4 p
9... - 2 p
DSQ - 0 p</t>
        </r>
      </text>
    </comment>
    <comment ref="N1" authorId="0">
      <text>
        <r>
          <rPr>
            <b/>
            <sz val="8"/>
            <color indexed="81"/>
            <rFont val="Tahoma"/>
            <family val="2"/>
            <charset val="186"/>
          </rPr>
          <t>Koht - Punkte 
1. - 20 p
2. - 16 p
3. - 12 p
4. -   9 p
5. -   7 p
6. -   5 p
7. -   4 p
8. -   3 p
9... - 1 p
DSQ - 0 p</t>
        </r>
      </text>
    </comment>
  </commentList>
</comments>
</file>

<file path=xl/comments3.xml><?xml version="1.0" encoding="utf-8"?>
<comments xmlns="http://schemas.openxmlformats.org/spreadsheetml/2006/main">
  <authors>
    <author>Author</author>
  </authors>
  <commentList>
    <comment ref="L1" authorId="0">
      <text>
        <r>
          <rPr>
            <b/>
            <sz val="8"/>
            <color indexed="81"/>
            <rFont val="Tahoma"/>
            <family val="2"/>
            <charset val="186"/>
          </rPr>
          <t>Koht - Punkte
1. - 25 p
2. - 20 p
3. - 16 p
4. - 12 p
5. -   9 p
6. -   7 p
7. -   5 p
8. -   4 p
9... - 2 p
DSQ - 0 p</t>
        </r>
      </text>
    </comment>
    <comment ref="N1" authorId="0">
      <text>
        <r>
          <rPr>
            <b/>
            <sz val="8"/>
            <color indexed="81"/>
            <rFont val="Tahoma"/>
            <family val="2"/>
            <charset val="186"/>
          </rPr>
          <t>Koht - Punkte 
1. - 20 p
2. - 16 p
3. - 12 p
4. -   9 p
5. -   7 p
6. -   5 p
7. -   4 p
8. -   3 p
9... - 1 p
DSQ - 0 p</t>
        </r>
      </text>
    </comment>
  </commentList>
</comments>
</file>

<file path=xl/comments4.xml><?xml version="1.0" encoding="utf-8"?>
<comments xmlns="http://schemas.openxmlformats.org/spreadsheetml/2006/main">
  <authors>
    <author>Author</author>
  </authors>
  <commentList>
    <comment ref="R1" authorId="0">
      <text>
        <r>
          <rPr>
            <b/>
            <sz val="8"/>
            <color indexed="81"/>
            <rFont val="Tahoma"/>
            <family val="2"/>
            <charset val="186"/>
          </rPr>
          <t>Koht - Punkte
1. - 25 p
2. - 20 p
3. - 16 p
4. - 12 p
5. -   9 p
6. -   7 p
7. -   5 p
8. -   4 p
9... - 2 p
DSQ - 0 p</t>
        </r>
      </text>
    </comment>
    <comment ref="T1" authorId="0">
      <text>
        <r>
          <rPr>
            <b/>
            <sz val="8"/>
            <color indexed="81"/>
            <rFont val="Tahoma"/>
            <family val="2"/>
            <charset val="186"/>
          </rPr>
          <t>Koht - Punkte 
1. - 20 p
2. - 16 p
3. - 12 p
4. -   9 p
5. -   7 p
6. -   5 p
7. -   4 p
8. -   3 p
9... - 1 p
DSQ - 0 p</t>
        </r>
      </text>
    </comment>
    <comment ref="E7" authorId="0">
      <text>
        <r>
          <rPr>
            <b/>
            <sz val="8"/>
            <color indexed="81"/>
            <rFont val="Tahoma"/>
            <family val="2"/>
            <charset val="186"/>
          </rPr>
          <t>Valem arvutab punktisumma ja võtab kehvemad tulemused maha.
Valem töötab Microsoft ja WPS Office-iga. 
Alati ei tööta Libre ja Open Office-iga.</t>
        </r>
      </text>
    </comment>
    <comment ref="A8" authorId="0">
      <text>
        <r>
          <rPr>
            <b/>
            <sz val="8"/>
            <color indexed="81"/>
            <rFont val="Tahoma"/>
            <family val="2"/>
            <charset val="186"/>
          </rPr>
          <t>Valem arvutab punktisumma järgi võistleja koha. 
Võdrse punktisumma korral annab kõrgema koha võistlejale, kellel on rohkem 25-t, siis rohkem 20-t, 16-t jne.
Valem töötab Microsoft ja WPS Office-iga. 
Alati ei tööta Libre ja Open Office-iga.</t>
        </r>
      </text>
    </comment>
    <comment ref="G8" authorId="0">
      <text>
        <r>
          <rPr>
            <b/>
            <sz val="8"/>
            <color indexed="81"/>
            <rFont val="Tahoma"/>
            <family val="2"/>
            <charset val="186"/>
          </rPr>
          <t>Valem töötab Microsoft ja WPS Office-ga. 
Ei tööta alati Libre ja Open Office-ga.
Valem arvutab punktisumma ja võtab kehvemad tulemused maha.</t>
        </r>
      </text>
    </comment>
  </commentList>
</comments>
</file>

<file path=xl/comments5.xml><?xml version="1.0" encoding="utf-8"?>
<comments xmlns="http://schemas.openxmlformats.org/spreadsheetml/2006/main">
  <authors>
    <author>Author</author>
  </authors>
  <commentList>
    <comment ref="J41" authorId="0">
      <text>
        <r>
          <rPr>
            <b/>
            <sz val="8"/>
            <color indexed="81"/>
            <rFont val="Tahoma"/>
            <family val="2"/>
            <charset val="186"/>
          </rPr>
          <t>EPKL lehel 11 punkti</t>
        </r>
      </text>
    </comment>
    <comment ref="J65" authorId="0">
      <text>
        <r>
          <rPr>
            <b/>
            <sz val="8"/>
            <color indexed="81"/>
            <rFont val="Tahoma"/>
            <family val="2"/>
            <charset val="186"/>
          </rPr>
          <t>EPKL lehel 8 punkti</t>
        </r>
      </text>
    </comment>
  </commentList>
</comments>
</file>

<file path=xl/sharedStrings.xml><?xml version="1.0" encoding="utf-8"?>
<sst xmlns="http://schemas.openxmlformats.org/spreadsheetml/2006/main" count="2770" uniqueCount="454">
  <si>
    <t>EESTI PETANGI SISEHOOAJA REITING 2015-2016</t>
  </si>
  <si>
    <t>Arvesse läheb 11st võistlusest 8 (7st Reitingest 5 paremat + 4st Eesti sise MV-st 3 paremat)</t>
  </si>
  <si>
    <t>Punktid:</t>
  </si>
  <si>
    <t>ESMV</t>
  </si>
  <si>
    <t>Kuld</t>
  </si>
  <si>
    <t>Hõbe</t>
  </si>
  <si>
    <t>Pronks</t>
  </si>
  <si>
    <t xml:space="preserve"> </t>
  </si>
  <si>
    <t>Osalusi</t>
  </si>
  <si>
    <t>Reiting</t>
  </si>
  <si>
    <t>Meda</t>
  </si>
  <si>
    <t>Eesti</t>
  </si>
  <si>
    <t>leid</t>
  </si>
  <si>
    <t>Või</t>
  </si>
  <si>
    <t>meis</t>
  </si>
  <si>
    <t>val</t>
  </si>
  <si>
    <t>***</t>
  </si>
  <si>
    <t>**</t>
  </si>
  <si>
    <t>S**</t>
  </si>
  <si>
    <t>S***</t>
  </si>
  <si>
    <t>te</t>
  </si>
  <si>
    <t>ter</t>
  </si>
  <si>
    <t>Koht</t>
  </si>
  <si>
    <t>Võistleja nimi</t>
  </si>
  <si>
    <t>Kokku</t>
  </si>
  <si>
    <t>valem2</t>
  </si>
  <si>
    <t>valem1</t>
  </si>
  <si>
    <t>N</t>
  </si>
  <si>
    <t>J</t>
  </si>
  <si>
    <t>Aigar Lusbo</t>
  </si>
  <si>
    <t xml:space="preserve">  </t>
  </si>
  <si>
    <t>Ivar Viljaste</t>
  </si>
  <si>
    <t>Kalju Olmre</t>
  </si>
  <si>
    <t>Sirje Viljaste</t>
  </si>
  <si>
    <t>n</t>
  </si>
  <si>
    <t>Aivar Sein</t>
  </si>
  <si>
    <t>Merike Lusbo</t>
  </si>
  <si>
    <t>Ülo Piik</t>
  </si>
  <si>
    <t>Mait Metsla</t>
  </si>
  <si>
    <t>Mihkel Filipenko</t>
  </si>
  <si>
    <t>Matti Vinni</t>
  </si>
  <si>
    <t>Marina Vallik</t>
  </si>
  <si>
    <t>Maive Sein</t>
  </si>
  <si>
    <t>Kadri Arunurm</t>
  </si>
  <si>
    <t>Kaarel Mikk</t>
  </si>
  <si>
    <t>Toomas Reede</t>
  </si>
  <si>
    <t>Merike Aava</t>
  </si>
  <si>
    <t>Varje Reede</t>
  </si>
  <si>
    <t>Egert Kingissepp</t>
  </si>
  <si>
    <t>Marju Velga</t>
  </si>
  <si>
    <t>Katri Aavekukk</t>
  </si>
  <si>
    <t>Arvi Palla</t>
  </si>
  <si>
    <t>Kadri Veljend</t>
  </si>
  <si>
    <t>Külli Kariste</t>
  </si>
  <si>
    <t>Alar Sinimäe</t>
  </si>
  <si>
    <t>Silver Kingissepp</t>
  </si>
  <si>
    <t>Tõnu Kapper</t>
  </si>
  <si>
    <t>Vladimir Ogneštšikov</t>
  </si>
  <si>
    <t>Janek Tarto</t>
  </si>
  <si>
    <t>Aarne Välja</t>
  </si>
  <si>
    <t>Margus Limberg</t>
  </si>
  <si>
    <t>Endla Antsve</t>
  </si>
  <si>
    <t>Marge Mägi</t>
  </si>
  <si>
    <t>Mare Kingissepp</t>
  </si>
  <si>
    <t>Ivo Veimen</t>
  </si>
  <si>
    <t>Marko Neemelaik</t>
  </si>
  <si>
    <t>Mihkel Palk</t>
  </si>
  <si>
    <t>Priit Koppel</t>
  </si>
  <si>
    <t>Jaan Sepp</t>
  </si>
  <si>
    <t>Oskar Sepp</t>
  </si>
  <si>
    <t>j</t>
  </si>
  <si>
    <t>Tiit Palk</t>
  </si>
  <si>
    <t>Alari Keedus</t>
  </si>
  <si>
    <t>Marek Kolk</t>
  </si>
  <si>
    <t>Irene Võrklaev</t>
  </si>
  <si>
    <t>Helle Siidla</t>
  </si>
  <si>
    <t>Vello Sillasoo</t>
  </si>
  <si>
    <t>Janek Kiisk</t>
  </si>
  <si>
    <t>Margo Peebo</t>
  </si>
  <si>
    <t>Ljudmila Varendi</t>
  </si>
  <si>
    <t>Viktor Švarõgin</t>
  </si>
  <si>
    <t>Marta Bernat</t>
  </si>
  <si>
    <t>Indrek Vallik</t>
  </si>
  <si>
    <t>Mihkel Vallik</t>
  </si>
  <si>
    <t>Vallo Sillamaa</t>
  </si>
  <si>
    <t>Boriss Klubov</t>
  </si>
  <si>
    <t>Eve Oidsalu</t>
  </si>
  <si>
    <t>Hardo Sokk</t>
  </si>
  <si>
    <t>Kaido Kopel</t>
  </si>
  <si>
    <t>Kalle Orro</t>
  </si>
  <si>
    <t>Mati Tapo</t>
  </si>
  <si>
    <t>Elmo Lageda</t>
  </si>
  <si>
    <t>Aigi Orro</t>
  </si>
  <si>
    <t>Andres Viisitam</t>
  </si>
  <si>
    <t>Polina Merkulova</t>
  </si>
  <si>
    <t>Anne Sillamaa</t>
  </si>
  <si>
    <t>Kaido Antsve</t>
  </si>
  <si>
    <t>Märt Lindsalu</t>
  </si>
  <si>
    <t>Kalju Kallasmaa</t>
  </si>
  <si>
    <t>Maret Arike</t>
  </si>
  <si>
    <t>Heili Vasser</t>
  </si>
  <si>
    <t>Vello Vasser</t>
  </si>
  <si>
    <t>Nikolai Palkin</t>
  </si>
  <si>
    <t>Martha Aavisto</t>
  </si>
  <si>
    <t>Raul Mõtus</t>
  </si>
  <si>
    <t>Rutt Voldek</t>
  </si>
  <si>
    <t>Aleksandr Tipakov</t>
  </si>
  <si>
    <t>Aleksandra Merkulova</t>
  </si>
  <si>
    <t>Ilmar Vainsalu</t>
  </si>
  <si>
    <t>Jaanus Kasper</t>
  </si>
  <si>
    <t>Margus Strööm</t>
  </si>
  <si>
    <t>Uku Kollom</t>
  </si>
  <si>
    <t>Veiko Aasa</t>
  </si>
  <si>
    <t>Osalejaid</t>
  </si>
  <si>
    <t>Võistkondi</t>
  </si>
  <si>
    <t>EESTI REITINGUVÕISTLUS - TRIO</t>
  </si>
  <si>
    <t>Toimumisaeg: L-P, 28.-29.12.2015</t>
  </si>
  <si>
    <t>Toimumiskoht: Haapsalu petangihall</t>
  </si>
  <si>
    <t>Korraldaja: PK Wicia</t>
  </si>
  <si>
    <t>A-puul</t>
  </si>
  <si>
    <t>1-4, 2-3</t>
  </si>
  <si>
    <t>Võitjad</t>
  </si>
  <si>
    <t>Kaotajad</t>
  </si>
  <si>
    <t>VK-KV</t>
  </si>
  <si>
    <t>Egert Kingissepp, Margus Limberg, Silver Kingissepp</t>
  </si>
  <si>
    <t>I</t>
  </si>
  <si>
    <t>Eve Oidsalu, Hardo Sokk, Kaido Kopel</t>
  </si>
  <si>
    <t>II</t>
  </si>
  <si>
    <t>Ilmar Vainsalu, Mati Tapo, Vello Sillasoo</t>
  </si>
  <si>
    <t>III</t>
  </si>
  <si>
    <t>B-puul</t>
  </si>
  <si>
    <t>Aivar Sein, Ivar Viljaste, Sirje Viljaste</t>
  </si>
  <si>
    <t>Aigar Lusbo, Merike Lusbo, Priit Koppel</t>
  </si>
  <si>
    <t>Helle Siidla, Uku Kollom, Veiko Aasa</t>
  </si>
  <si>
    <t>C-puul</t>
  </si>
  <si>
    <t>Jaan Sepp, Mait Metsla, Oskar Sepp</t>
  </si>
  <si>
    <t>Arvi Palla, Ivo Veimen, Marko Neemelaik</t>
  </si>
  <si>
    <t>Indrek Vallik, Marina Vallik, Mihkel Vallik</t>
  </si>
  <si>
    <t>D-puul</t>
  </si>
  <si>
    <t>Maive Sein, Mare Kingissepp, Varje Reede</t>
  </si>
  <si>
    <t>Marge Mägi, Mihkel Palk, Tiit Palk</t>
  </si>
  <si>
    <t>Irene Võrklaev, Kalju Kallasmaa, Maret Arike</t>
  </si>
  <si>
    <t>1. mäng</t>
  </si>
  <si>
    <t>2. mäng</t>
  </si>
  <si>
    <t>3. mäng</t>
  </si>
  <si>
    <t>1. rada</t>
  </si>
  <si>
    <t>2. rada</t>
  </si>
  <si>
    <t>3. rada</t>
  </si>
  <si>
    <t>4. rada</t>
  </si>
  <si>
    <t>1 - 8 koht</t>
  </si>
  <si>
    <t>D1</t>
  </si>
  <si>
    <t>B2</t>
  </si>
  <si>
    <t>A1</t>
  </si>
  <si>
    <t>C2</t>
  </si>
  <si>
    <t>B1</t>
  </si>
  <si>
    <t>I koht</t>
  </si>
  <si>
    <t>D2</t>
  </si>
  <si>
    <t>II koht</t>
  </si>
  <si>
    <t>C1</t>
  </si>
  <si>
    <t>A2</t>
  </si>
  <si>
    <t>III koht</t>
  </si>
  <si>
    <t>4. koht</t>
  </si>
  <si>
    <t>5. koht</t>
  </si>
  <si>
    <t>6. koht</t>
  </si>
  <si>
    <t>7. koht</t>
  </si>
  <si>
    <t>8. koht</t>
  </si>
  <si>
    <t>EESTI REITINGUVÕISTLUS - DUO</t>
  </si>
  <si>
    <t>Toimumisaeg: L, 19.12.2015 kell 11:00</t>
  </si>
  <si>
    <t>Toimumiskoht: K-Järve, Vanalinna petangihall</t>
  </si>
  <si>
    <t>Korraldaja: K-Järve SHK</t>
  </si>
  <si>
    <t>Aigar Lusbo, Merike Lusbo</t>
  </si>
  <si>
    <t>Maive Sein, Varje Reede</t>
  </si>
  <si>
    <t>IV</t>
  </si>
  <si>
    <t>Ljudmila Varendi, Viktor Švarõgin</t>
  </si>
  <si>
    <t>Tõnu Kapper, Vladimir Ogneštšikov</t>
  </si>
  <si>
    <t>Ivar Viljaste, Sirje Viljaste</t>
  </si>
  <si>
    <t>Mati Tapo, Vello Sillasoo</t>
  </si>
  <si>
    <t>Mait Metsla, Matti Vinni</t>
  </si>
  <si>
    <t>Aivar Sein, Toomas Reede</t>
  </si>
  <si>
    <t>Jaan Sepp, Oskar Sepp</t>
  </si>
  <si>
    <t>Aarne Välja, Janek Tarto</t>
  </si>
  <si>
    <t>Kaarel Mikk, Kalju Olmre</t>
  </si>
  <si>
    <t>1 - 6 koht</t>
  </si>
  <si>
    <t>-</t>
  </si>
  <si>
    <t>7 - 11 koht</t>
  </si>
  <si>
    <t>A3</t>
  </si>
  <si>
    <t>A4</t>
  </si>
  <si>
    <t>C4</t>
  </si>
  <si>
    <t>B3</t>
  </si>
  <si>
    <t>C3</t>
  </si>
  <si>
    <t>9. koht</t>
  </si>
  <si>
    <t>10. koht</t>
  </si>
  <si>
    <t>11. koht</t>
  </si>
  <si>
    <t>Toimumisaeg: P, 20.12.2015 kell 10:00</t>
  </si>
  <si>
    <t>Maive Sein, Sirje Viljaste, Varje Reede</t>
  </si>
  <si>
    <t>Aarne Välja, Jaan Sepp, Oskar Sepp</t>
  </si>
  <si>
    <t>Aigi Orro, Andres Viisitam, Kalle Orro</t>
  </si>
  <si>
    <t>Aivar Sein, Ivar Viljaste, Toomas Reede</t>
  </si>
  <si>
    <t>Boriss Klubov, Janek Tarto, Mait Metsla</t>
  </si>
  <si>
    <t>Aleksandr Tipakov, Ljudmila Varendi, Viktor Švarõgin</t>
  </si>
  <si>
    <t>Aigar Lusbo, Merike Lusbo, Ülo Piik</t>
  </si>
  <si>
    <t>Elmo Lageda, Tõnu Kapper, Vladimir Ogneštšikov</t>
  </si>
  <si>
    <t>Kaarel Mikk, Kalju Olmre, Mihkel Filipenko</t>
  </si>
  <si>
    <t>7 - 9 koht</t>
  </si>
  <si>
    <t>A</t>
  </si>
  <si>
    <t>V-K</t>
  </si>
  <si>
    <t>K</t>
  </si>
  <si>
    <t>2-0</t>
  </si>
  <si>
    <t>0-2</t>
  </si>
  <si>
    <t>1-1</t>
  </si>
  <si>
    <t>EESTI SISEMEISTRIVÕISTLUSED - SEGADUO</t>
  </si>
  <si>
    <t>Toimumisaeg: L, 23.01.2016 kell 11:00</t>
  </si>
  <si>
    <t>Aivar Sein, Maive Sein</t>
  </si>
  <si>
    <t>Kadri Arunurm, Kalju Olmre</t>
  </si>
  <si>
    <t>Marta Bernat, Nikolai Palkin</t>
  </si>
  <si>
    <t>Aigar Lusbo, Marina Vallik</t>
  </si>
  <si>
    <t>Aarne Välja, Marge Mägi</t>
  </si>
  <si>
    <t>?</t>
  </si>
  <si>
    <t>Endla Antsve, Mihkel Palk</t>
  </si>
  <si>
    <t>Alar Sinimäe, Kadri Veljend</t>
  </si>
  <si>
    <t>Toomas Reede, Varje Reede</t>
  </si>
  <si>
    <t>Egert Kingissepp, Mare Kingissepp</t>
  </si>
  <si>
    <t>Martha Aavisto, Oskar Sepp</t>
  </si>
  <si>
    <t>Helle Siidla, Jaan Sepp</t>
  </si>
  <si>
    <t>Anne Sillamaa, Vello Sillasoo</t>
  </si>
  <si>
    <t>Märt Lindsalu, Polina Merkulova</t>
  </si>
  <si>
    <t>9-15</t>
  </si>
  <si>
    <t>Toimumisaeg: P, 24.01.2016 kell 10:00</t>
  </si>
  <si>
    <t>Aigar Lusbo, Endla Antsve, Marina Vallik</t>
  </si>
  <si>
    <t>Aleksandra Merkulova, Nikolai Palkin, Polina Merkulova</t>
  </si>
  <si>
    <t>Aivar Sein, Egert Kingissepp, Toomas Reede</t>
  </si>
  <si>
    <t>Ljudmila Varendi, Marta Bernat, Viktor Švarõgin</t>
  </si>
  <si>
    <t>Alar Sinimäe, Helle Siidla, Kadri Veljend</t>
  </si>
  <si>
    <t>Ivar Viljaste, Kalju Olmre, Sirje Viljaste</t>
  </si>
  <si>
    <t>Maive Sein, Mare Kingissepp,  Varje Reede</t>
  </si>
  <si>
    <t>EESTI SISEMEISTRIVÕISTLUSED - DUO</t>
  </si>
  <si>
    <t>Toimumisaeg: L, 20.02.2016 kell 11:00</t>
  </si>
  <si>
    <t>Ivar Viljaste, Ülo Piik</t>
  </si>
  <si>
    <t>Vallo Sillamaa, Vello Sillasoo</t>
  </si>
  <si>
    <t>Katri Aavekukk, Merike Aava</t>
  </si>
  <si>
    <t>Mihkel Palk, Tiit Palk</t>
  </si>
  <si>
    <t>Heili Vasser, Vello Vasser</t>
  </si>
  <si>
    <t>Irene Võrklaev, Marge Mägi</t>
  </si>
  <si>
    <t>Janek Kiisk, Margo Peebo</t>
  </si>
  <si>
    <t>Kalju Olmre, Mihkel Filipenko</t>
  </si>
  <si>
    <t>Egert ja Silver Kingissepp, Margus Limberg</t>
  </si>
  <si>
    <t>Elmo Lageda, Kalle Orro</t>
  </si>
  <si>
    <t>Kadri Arunurm, Rutt Voldek</t>
  </si>
  <si>
    <t>Külli Kariste, Marju Velga</t>
  </si>
  <si>
    <t>1 - 4 koht</t>
  </si>
  <si>
    <t>E1</t>
  </si>
  <si>
    <t>F1</t>
  </si>
  <si>
    <t>E2</t>
  </si>
  <si>
    <t>F2</t>
  </si>
  <si>
    <t>5 - 8 koht</t>
  </si>
  <si>
    <t>9-12</t>
  </si>
  <si>
    <t>13-18</t>
  </si>
  <si>
    <t>Toimumisaeg: P, 21.02.2016 kell 10:00</t>
  </si>
  <si>
    <t>Irene Võrklaev, Marge Mägi, Tõnu Piik</t>
  </si>
  <si>
    <t>Katri Aavekukk, Külli Kariste, Marju Velga</t>
  </si>
  <si>
    <t>Janek Tarto, Mait Metsla, Matti Vinni</t>
  </si>
  <si>
    <t>Aivar Sein, Kadri Arunurm, Maive Sein</t>
  </si>
  <si>
    <t>Mati Tapo, Vallo Sillamaa, Vello Sillasoo</t>
  </si>
  <si>
    <t>7 - 10 koht</t>
  </si>
  <si>
    <t>9.-10. koht</t>
  </si>
  <si>
    <t>9-10</t>
  </si>
  <si>
    <t>Toimumisaeg: L, 19.03.2016 kell 10:30</t>
  </si>
  <si>
    <t>Toimumiskoht: Tallinna petangihall</t>
  </si>
  <si>
    <t>Korraldaja: Wicia, EPKL</t>
  </si>
  <si>
    <t>Alar Sinimäe, Irene Võrklaev</t>
  </si>
  <si>
    <t>Marge Mägi, Marina Vallik</t>
  </si>
  <si>
    <t>Merike Aava, Thibaut Sergeï Mathon</t>
  </si>
  <si>
    <t>Jaanus Kasper, Margus Strööm</t>
  </si>
  <si>
    <t>Katri Aavekukk, Külli Kariste</t>
  </si>
  <si>
    <t>Alari Keedus, Marek Kolk</t>
  </si>
  <si>
    <t>Aivar Sein, Kadri Veljend</t>
  </si>
  <si>
    <t>Margus Limberg, Silver Kingissepp</t>
  </si>
  <si>
    <t>E-puul</t>
  </si>
  <si>
    <t>Kadri Arunurm, Sirje Viljaste</t>
  </si>
  <si>
    <t>Anne Sillamaa, Vallo Sillamaa</t>
  </si>
  <si>
    <t>F-puul</t>
  </si>
  <si>
    <t>Kalju Kallasmaa, Maret Arike</t>
  </si>
  <si>
    <t>9 - 12 koht</t>
  </si>
  <si>
    <t>12. koht</t>
  </si>
  <si>
    <t>EESTI SISEMEISTRIVÕISTLUSED - SEGATRIO</t>
  </si>
  <si>
    <t>Toimumisaeg: P, 20.03.2016 kell 10:00</t>
  </si>
  <si>
    <t>Kadri Arunurm, Mait Metsla, Matti Vinni</t>
  </si>
  <si>
    <t>Kaarel Mikk, Marju Velga, Mihkel Filipenko</t>
  </si>
  <si>
    <t>Heili Vasser, Raul Mõtus, Vello Vasser</t>
  </si>
  <si>
    <t>Aivar Sein, Maive Sein, Varje Reede</t>
  </si>
  <si>
    <t>Endla Antsve, Kaido Antsve, Silver Kingissepp</t>
  </si>
  <si>
    <t>Anne Sillamaa, Vallo Sillamaa, Vello Sillasoo</t>
  </si>
  <si>
    <t>Arvi Palla, Kalju Olmre, Külli Kariste</t>
  </si>
  <si>
    <t>Alari Keedus, Marek Kolk, Marina Vallik</t>
  </si>
  <si>
    <t>Janek Kiisk, Kadri Veljend, Margo Peebo</t>
  </si>
  <si>
    <t>Aarne Välja, Ivar Viljaste, Sirje Viljaste</t>
  </si>
  <si>
    <t>Alar Sinimäe, Helle Siidla, Irene Võrklaev</t>
  </si>
  <si>
    <t>Korraldaja: K-Järve SHK, EPKL</t>
  </si>
  <si>
    <t>EESTI SISEMEISTRIVÕISTLUSED - TRIO</t>
  </si>
  <si>
    <t>Toimumisaeg: P, 17.04.2016 kell 10:00</t>
  </si>
  <si>
    <t>SISEHOOAJA REITINGU ARVESTUS 2016</t>
  </si>
  <si>
    <t xml:space="preserve">2015/2016 sisehooaja reitingus on 11 võistlust: neli sisehooaja meistrivõistlust (ESMV), millest </t>
  </si>
  <si>
    <t>läheb arvesse 3 paremat ja seitse reitinguvõistlust, millest läheb arvesse 5 paremat võistlust.</t>
  </si>
  <si>
    <t>1. EESTI SISEHOOAJA MEISTRIVÕISTLUSED:</t>
  </si>
  <si>
    <t>a) Segapaarismäng – jaanuar (Haapsalu)</t>
  </si>
  <si>
    <t>b) Paarismäng – veebruar (Kohtla-Järve)</t>
  </si>
  <si>
    <t>c) Segatrio – märts (Haapsalu)</t>
  </si>
  <si>
    <t>d) Trio – aprill (Kohtla-Järve)</t>
  </si>
  <si>
    <t>2. SISEHOOAJA REITINGUVÕISTLUSED:</t>
  </si>
  <si>
    <t>1. võistlus, trio – november (Haapsalu)</t>
  </si>
  <si>
    <t>2. võistlus, paarismäng – detsember (Kohtla-Järve)</t>
  </si>
  <si>
    <t>3. võistlus, trio – detsember (Kohtla-Järve)</t>
  </si>
  <si>
    <t>4. võistlus, trio – jaanuar (Haapsalu)</t>
  </si>
  <si>
    <t>5. võistlus, trio – veebruar (Kohtla-Järve)</t>
  </si>
  <si>
    <t>6. võistlus, paarismäng – märts (Haapsalu)</t>
  </si>
  <si>
    <t>7. võistlus, paarismäng – aprill (Kohtla-Järve)</t>
  </si>
  <si>
    <t>Punkte antakse vastavalt alljärgnevale tabelile.</t>
  </si>
  <si>
    <t>Reitingu
võistlused</t>
  </si>
  <si>
    <t>Reitingupunkte arvestatakse juhul, kui osaleb vähemalt 6 võistkonda.</t>
  </si>
  <si>
    <t>Võrdsete punktide korral saab kõrgema koha võistleja, kellel on rohkem kõrgemaid punkte.</t>
  </si>
  <si>
    <t>Sisehooaja reitingu lõpparvestus kajastub suvereitingu arvestuses ühe reitinguvõistlusena,</t>
  </si>
  <si>
    <t>mis läheb igal juhul arvesse. Näiteks sisehooaja reitingu lõpparvestuse 6 koht saab</t>
  </si>
  <si>
    <t>suvereitingu arvestusse suvereitingu vastava koha punktid (vt. Suvereitingu arvestuse tabelit).</t>
  </si>
  <si>
    <t xml:space="preserve">Auhinnad reitingu parematele (kui mängijad kattuvad suvereitingu litsentsi saajatega, </t>
  </si>
  <si>
    <t>siis ei kandu auhind edasi):</t>
  </si>
  <si>
    <t>3 parimat meest – tasuta 2015 aasta litsents + meene</t>
  </si>
  <si>
    <t>3 parimat naist – tasuta 2015 aasta litsents + meene</t>
  </si>
  <si>
    <t>1 parim juunior – tasuta 2015 aasta litsents + meene</t>
  </si>
  <si>
    <t>SISEVÕISTLUSTE JUHEND 2015–2016</t>
  </si>
  <si>
    <t>EPKL SISEHOOAJA VÕISTLUSTE LÄBIVIIMISE JUHEND 01. november 2015 – 30. aprill 2016.</t>
  </si>
  <si>
    <t>1. ÜLDSÄTTED</t>
  </si>
  <si>
    <t>1.1. Antud võistluste läbiviimise juhend laieneb kõigile EPKL-i egiidi all toimuvatele võistlustele.</t>
  </si>
  <si>
    <t>1.2. Käesoleva juhendi järgi võistluste läbiviijaks on EPKL, mõni EPKL-i klubi või mitu klubi koos.</t>
  </si>
  <si>
    <t>1.3. Võistlused toimuvad rahvusvaheliste reeglite järgi.</t>
  </si>
  <si>
    <t>2. VÕISTLUSTE KALENDER</t>
  </si>
  <si>
    <t>2.1. EPKL sisehooaja kalender kinnitatakse 10. novembriks EPKL-i juhatuse poolt.</t>
  </si>
  <si>
    <t>2.2. Kinnitatud ja lõplik võistluste kalender saadetakse vahetult kõigile klubidele ning pannakse üles EPKL-i kodulehele.</t>
  </si>
  <si>
    <t>2.3. Võistluste kalendri muudatustest peab korraldaja omal kulul teatama EPKL-le ja kõigile klubidele vähemalt üks kuu enne võistluste toimumise aega. Vastasel korral kaotab klubi õiguse võistluste korraldamiseks järgmisel aastal.</t>
  </si>
  <si>
    <t>3. KEELATUD AINED</t>
  </si>
  <si>
    <t>3.1 Võistlejatel on keelatud kõigi spordis lubamatute ainete kasutamine ( nimekiri EOK koduleheküljel alajaotuses spordimeditsiin ja antidoping) Võistluspaigas on keelatud viibimine ilmses joobeseisundis, suitsetamine mängu ajal.</t>
  </si>
  <si>
    <t>3.2. Võistluste peakohtunik kõrvaldab, EPKLi juhatuse liikme või võistluste žüriiliikme taotlusel, võistlustelt võistleja, kes on alkoholijoobes või tarvitab muid spordis keelatud aineid. Karistused on toodud punktis 5.</t>
  </si>
  <si>
    <t>4. VÕISTLUSTE KORRALDAMINE</t>
  </si>
  <si>
    <t>4.1. ÜLDINE</t>
  </si>
  <si>
    <t>4.1.1. Võistluspaigas peab olema sekretariaadi töökoht, kust võib saada teavet ja ka esmaabi (näiteks vähemalt autoapteek). Soovitav on ka riiete vahetamise ja pesemise koht võistluspaiga läheduses.</t>
  </si>
  <si>
    <t>4.1.2. Korraldajatel tuleb informeerida WC asukohast.</t>
  </si>
  <si>
    <t>4.2. ÜLESANDMINE</t>
  </si>
  <si>
    <t>4.2.1. Ülesandmine toimub vastavalt võistluskutses märgitule.</t>
  </si>
  <si>
    <t>4.3 OSAVÕTUMAKSUD</t>
  </si>
  <si>
    <t>4.3.1. Osavõtumaks on mitte rohkem kui 8€ petankeri kohta.</t>
  </si>
  <si>
    <t>4.4 ŽÜRII</t>
  </si>
  <si>
    <t>4.4.1. Žürii on 3-5 liikmeline ja moodustab võistluste korraldaja. Sinna kuuluvad peakohtunik ja kaks mängijate esindajat. Žürii otsused on lõplikud. Häälte võrdsuse korral otsustab peakohtuniku hääl.</t>
  </si>
  <si>
    <t>4.5. VÄLJAKUD</t>
  </si>
  <si>
    <t>4.5.1. Väljakud peavad olema võimalikult ühesugused kõigile võistlejatele.</t>
  </si>
  <si>
    <t>4.5.2. Väljakutel peab olema küllaldane valgustus.</t>
  </si>
  <si>
    <t>4.6. EPKL´i SPONSORITE REKLAAMID</t>
  </si>
  <si>
    <t>4.6.1. Kõikidel EPKL´i kalendris olevatel Eestis toimuvatel reitingu – ja litsentsivõistlustel peab peaväljaku juures olema paigaldatud EPKL sponsorite logod. Logode eest vastutab EPKLi juhatus.</t>
  </si>
  <si>
    <t>4.7. MÄNGIJAD JA ASETUSED</t>
  </si>
  <si>
    <t>4.7.1. Puulidesse asetamisel arvestatakse jooksva aasta reitingupunkte. Puulidesse loositakse tugevusgruppide alusel vastavalt puulide arvule. Karikasüsteemi loositakse peale puulide lõppu koha peal. Loosimise teostab võistluste žürii. Kehtib võistlustele eelneva kolmapäeva seisuga reitingutabel. Sisehooaja esimesel võistlusel arvestatakse 2015. aasta suvehooaja reitingutabelit. </t>
  </si>
  <si>
    <t>4.8. VÄLISMAISED PETANKERID</t>
  </si>
  <si>
    <t>4.8.1. Sisehooaja võistlustel ei ole piiranguid.</t>
  </si>
  <si>
    <t>4.9. VÕISTLEJATE RIIETUS</t>
  </si>
  <si>
    <t>4.9.1. Riietus peab vastama rahvusvaheliste võistlusmääruste nõuetele.</t>
  </si>
  <si>
    <t>4.9.2. Mängijad peavad olema riietatud kultuurselt.</t>
  </si>
  <si>
    <t>4.10. VÕISTLUSTE LÄBIVIIMISE SÜSTEEMID</t>
  </si>
  <si>
    <t>4.10.1 Petanque on võistlus kahe võistkonna/mängija vahelisest paremusest.</t>
  </si>
  <si>
    <t>4.10.2. Võistluste läbiviimise süsteemid peavad tagama võitjate võimalikult õiglasema väljaselgitamise.</t>
  </si>
  <si>
    <t>4.10.3. Mängupäevale ei ole soovitatav planeerida voore rohkem kui kaheksa (8) trios ja üheksa (9) paarismängus. Suurema hulga mängude puhul soovitatakse puulimänge alustada seisult 2:2 või jagada võistlused mitmele päevale. Erandkorras võib mängule või voorule kehtestada lõppemise aja. Selle otsustab enne võistluste algust võistluste žürii.</t>
  </si>
  <si>
    <t>4.10.4. Võistlused viiakse läbi mängudega puuli- ja karikasüsteemis.</t>
  </si>
  <si>
    <t>4.10.5. Mängudega puulides üritatakse need moodustada nii, et edasi pääseks otse karikasüsteemi võistkondade arvuga 4-8-16-32 jne.. Tähtis on, et igast puulist pääseks edasi sama arv võistkondi.</t>
  </si>
  <si>
    <t>4.10.6. Jätkates karikasüsteemis võib puulide võitjad ja teised kohad loosida kohe segamini, kuid siiski nii, et sama puuli esimesed ja teised ei satuks esimeses ringis vastamisi. Kui võistlustel on 4 või 8 puuli, siis karikasüsteemi paigutamisel ei tohi sama puuli võistkonnad omavahel kohtuda enne finaali.</t>
  </si>
  <si>
    <t>4.10.7. Võistlustel, kus osaleb vähemalt 33 või rohkem võistkonda jätkatakse 1/16</t>
  </si>
  <si>
    <t>karikafinaalidega.</t>
  </si>
  <si>
    <t>4.10.8. Karikasüsteemis loositakse paarid zürii poolt ühekordselt enne karikaringi algust ja edasised karikaringid toimuvad tabeli järgi. </t>
  </si>
  <si>
    <t>4.10.9. Reitinguvõistlustel mängitakse ALATI puulisüsteemis + karikaringid. Puuliringide arv sõltub võistkondade arvust.</t>
  </si>
  <si>
    <t>4.10.10. Kui mängitakse üks puuli ring, siis on võistlussüsteem alljärgnev:</t>
  </si>
  <si>
    <t>Võistkondade arv 6-8 : 2 puuli, poolfinaal , finaal.</t>
  </si>
  <si>
    <t>Võistkondade arv 9-11 : 3 puuli ,veerandfinaal( kus kahel võistkonnal vastane puudub), poolfinaal ,finaal.</t>
  </si>
  <si>
    <t>Võistkondade arv 12-16 : 4 puuli, veerandfinaal, poolfinaal, finaal</t>
  </si>
  <si>
    <t>Võistkondade arv 17 : 5 puuli, veerandfinaal (kus kuuel võistkonnal vastane puudub), poolfinaal, finaal.</t>
  </si>
  <si>
    <t>Võistkondade arv 18-23 : 6 puuli, 1/8 finaal (kus neljal võistkonnal vastane puudub), veerandfinaal, poolfinaal, finaal.</t>
  </si>
  <si>
    <t>Võistkondade arv 24-32 : 8 puuli , 1/8 finaal, veerandfinaal, poolfinaal, finaal.</t>
  </si>
  <si>
    <t>Võistkondade arv 33-36 : 9 puuli, 1/16 finaal (kus 28 võistkonnal vastane puudub), 1/8 finaal, veerandfinaal, poolfinaal, finaal.</t>
  </si>
  <si>
    <t>5. KARISTUSED EBAKORREKTSE KÄITUMISE KORRAL </t>
  </si>
  <si>
    <t>Mängija, kes eksib sportliku käitumise reeglite vastu, või veelgi hullemi, näidates üles mitteaustust (nt. alkoholijoobes olek, jne) või vägivaldsust korraldajate, kohtunike, teiste mängijate või pealtvaatajate suhtes, saab karistatud sõltuvalt vea suurusest ühe või mitme karistusega, mis on toodud alljärgnevalt:</t>
  </si>
  <si>
    <t>1. Võistlustelt eemaldamine – määrab võistluste žürii, kelle otsus on lõplik.</t>
  </si>
  <si>
    <t>2. Litsentsi tühistamine või väljastamisest keeldumine – teeb ettepaneku võistluste žürii, otsustab EPKL-i juhatus.</t>
  </si>
  <si>
    <t>3. Auhindade konfiskeerimine, tagasivõtmine või hüvitamine – määrab korralduskomitee. Karistus, mis on rakendatud ühe mängija suhtes võib laieneda ka tema võistkonnaliikmetele</t>
  </si>
  <si>
    <t>GP etapp</t>
  </si>
  <si>
    <t>Naiste S/TUL</t>
  </si>
  <si>
    <t>9 - …</t>
  </si>
  <si>
    <t>Aimar Poom</t>
  </si>
  <si>
    <t>Peep Puiestik</t>
  </si>
  <si>
    <t>M</t>
  </si>
  <si>
    <t>N A I S E D</t>
  </si>
  <si>
    <t>M E H E D</t>
  </si>
  <si>
    <t>J U U N I O R I D</t>
  </si>
  <si>
    <t>Ü L D R E I T I N G</t>
  </si>
  <si>
    <t>Marko Ode</t>
  </si>
  <si>
    <t>Arti Lindvest</t>
  </si>
  <si>
    <t>Jaanus Otsman</t>
  </si>
  <si>
    <t>Kalju Olmre, Külli Kariste</t>
  </si>
  <si>
    <t>Aigar Lusbo, Priit Koppel</t>
  </si>
  <si>
    <t>Aivar Sein, Alar Sinimäe</t>
  </si>
  <si>
    <t>Marek Kolk, Merike Lusbo</t>
  </si>
  <si>
    <t>Kadri Arunurm, Kadri Veljend</t>
  </si>
  <si>
    <t>Jaan Sepp, Oskar Sepp, Sirje Viljaste</t>
  </si>
  <si>
    <t>Kaido Kopel, Thibaut Sergeï Mathon</t>
  </si>
  <si>
    <t>Mati Tapo, Vallo Sillamaa</t>
  </si>
  <si>
    <t>Jaanus Kasper, Marko Ode</t>
  </si>
  <si>
    <t>Arti Lindvest, Jaanus Otsman</t>
  </si>
  <si>
    <t>Aivar Sein, Alar Sinimäe, Sirje Viljaste</t>
  </si>
  <si>
    <t>Ivar Viljaste, Margus Limberg, Silver Kingissepp</t>
  </si>
  <si>
    <t>Maive Sein, Marina Vallik, Varje Reede</t>
  </si>
  <si>
    <t>Aimar Poom, Marek Kolk, Peep Puiestik</t>
  </si>
  <si>
    <r>
      <t>A-puul</t>
    </r>
    <r>
      <rPr>
        <sz val="10"/>
        <color theme="1"/>
        <rFont val="Arial"/>
        <family val="2"/>
        <charset val="186"/>
      </rPr>
      <t xml:space="preserve"> 11:00</t>
    </r>
  </si>
  <si>
    <r>
      <t>B-puul</t>
    </r>
    <r>
      <rPr>
        <sz val="10"/>
        <color theme="1"/>
        <rFont val="Arial"/>
        <family val="2"/>
        <charset val="186"/>
      </rPr>
      <t xml:space="preserve"> 11:00</t>
    </r>
  </si>
  <si>
    <r>
      <t>C-puul</t>
    </r>
    <r>
      <rPr>
        <sz val="10"/>
        <color theme="1"/>
        <rFont val="Arial"/>
        <family val="2"/>
        <charset val="186"/>
      </rPr>
      <t xml:space="preserve"> 11:00</t>
    </r>
  </si>
  <si>
    <r>
      <t>D-puul</t>
    </r>
    <r>
      <rPr>
        <sz val="10"/>
        <color theme="1"/>
        <rFont val="Arial"/>
        <family val="2"/>
        <charset val="186"/>
      </rPr>
      <t xml:space="preserve"> 13:00</t>
    </r>
  </si>
  <si>
    <r>
      <t>E-puul</t>
    </r>
    <r>
      <rPr>
        <sz val="10"/>
        <color theme="1"/>
        <rFont val="Arial"/>
        <family val="2"/>
        <charset val="186"/>
      </rPr>
      <t xml:space="preserve"> 13:00</t>
    </r>
  </si>
  <si>
    <r>
      <t>F-puul</t>
    </r>
    <r>
      <rPr>
        <sz val="10"/>
        <color theme="1"/>
        <rFont val="Arial"/>
        <family val="2"/>
        <charset val="186"/>
      </rPr>
      <t xml:space="preserve"> 11:00</t>
    </r>
  </si>
  <si>
    <r>
      <t>A-puul</t>
    </r>
    <r>
      <rPr>
        <sz val="10"/>
        <color theme="1"/>
        <rFont val="Arial"/>
        <family val="2"/>
        <charset val="186"/>
      </rPr>
      <t xml:space="preserve"> 13:00</t>
    </r>
  </si>
  <si>
    <r>
      <t>C-puul</t>
    </r>
    <r>
      <rPr>
        <sz val="10"/>
        <color theme="1"/>
        <rFont val="Arial"/>
        <family val="2"/>
        <charset val="186"/>
      </rPr>
      <t xml:space="preserve"> 13:00</t>
    </r>
  </si>
  <si>
    <r>
      <t>D-puul</t>
    </r>
    <r>
      <rPr>
        <sz val="10"/>
        <color theme="1"/>
        <rFont val="Arial"/>
        <family val="2"/>
        <charset val="186"/>
      </rPr>
      <t xml:space="preserve"> 11:00</t>
    </r>
  </si>
  <si>
    <r>
      <t>A-puul</t>
    </r>
    <r>
      <rPr>
        <sz val="10"/>
        <color theme="1"/>
        <rFont val="Arial"/>
        <family val="2"/>
        <charset val="186"/>
      </rPr>
      <t xml:space="preserve"> 10:00</t>
    </r>
  </si>
  <si>
    <r>
      <t>B-puul</t>
    </r>
    <r>
      <rPr>
        <sz val="10"/>
        <color theme="1"/>
        <rFont val="Arial"/>
        <family val="2"/>
        <charset val="186"/>
      </rPr>
      <t xml:space="preserve"> 10:00</t>
    </r>
  </si>
  <si>
    <r>
      <t>C-puul</t>
    </r>
    <r>
      <rPr>
        <sz val="10"/>
        <color theme="1"/>
        <rFont val="Arial"/>
        <family val="2"/>
        <charset val="186"/>
      </rPr>
      <t xml:space="preserve"> 12:00</t>
    </r>
  </si>
  <si>
    <r>
      <t>D-puul</t>
    </r>
    <r>
      <rPr>
        <sz val="10"/>
        <color theme="1"/>
        <rFont val="Arial"/>
        <family val="2"/>
        <charset val="186"/>
      </rPr>
      <t xml:space="preserve"> 10:00</t>
    </r>
  </si>
  <si>
    <r>
      <t>E-puul</t>
    </r>
    <r>
      <rPr>
        <sz val="10"/>
        <color theme="1"/>
        <rFont val="Arial"/>
        <family val="2"/>
        <charset val="186"/>
      </rPr>
      <t xml:space="preserve"> 10:00</t>
    </r>
  </si>
  <si>
    <t>Toimumisaeg: L, 16.04.2016 kell 10:00</t>
  </si>
  <si>
    <t/>
  </si>
  <si>
    <t>+3</t>
  </si>
  <si>
    <t>-3</t>
  </si>
  <si>
    <t>11-17</t>
  </si>
  <si>
    <t>Jaanus Kasper, Janek Kiisk, Margo Peebo</t>
  </si>
  <si>
    <t>Tõnu Piik</t>
  </si>
  <si>
    <t>7.</t>
  </si>
  <si>
    <t>9.</t>
  </si>
  <si>
    <t>8.</t>
  </si>
  <si>
    <t>10.</t>
  </si>
  <si>
    <t>2-1</t>
  </si>
  <si>
    <t>0-3</t>
  </si>
  <si>
    <t>parandatud 04.05.2016</t>
  </si>
  <si>
    <t>parandatud 09.05.2016</t>
  </si>
  <si>
    <t>parandatud 13.05.2016</t>
  </si>
  <si>
    <t>Arvesse läheb 8 võistlust 11st (5 reitinguvõistlust 7st + 3 Eesti sise MV-d 4st)</t>
  </si>
  <si>
    <t xml:space="preserve">ESMV </t>
  </si>
  <si>
    <t xml:space="preserve">Reitingu </t>
  </si>
  <si>
    <t>Thibaut Sergeï Mathon (Prantsusmaa)</t>
  </si>
  <si>
    <t>Üld</t>
  </si>
  <si>
    <t xml:space="preserve">     Rasvases trükis on Ida-Viru petankerid</t>
  </si>
  <si>
    <t xml:space="preserve">       Rasvases trükis on Ida-Viru petankerid</t>
  </si>
  <si>
    <r>
      <rPr>
        <b/>
        <sz val="10"/>
        <rFont val="Calibri"/>
        <family val="2"/>
        <charset val="186"/>
        <scheme val="minor"/>
      </rPr>
      <t>***</t>
    </r>
    <r>
      <rPr>
        <sz val="10"/>
        <rFont val="Arial"/>
        <family val="2"/>
        <charset val="186"/>
      </rPr>
      <t xml:space="preserve"> - trio, </t>
    </r>
    <r>
      <rPr>
        <b/>
        <sz val="10"/>
        <rFont val="Calibri"/>
        <family val="2"/>
        <charset val="186"/>
        <scheme val="minor"/>
      </rPr>
      <t>S**</t>
    </r>
    <r>
      <rPr>
        <sz val="10"/>
        <rFont val="Arial"/>
        <family val="2"/>
        <charset val="186"/>
      </rPr>
      <t xml:space="preserve"> - segaduo, </t>
    </r>
    <r>
      <rPr>
        <b/>
        <sz val="10"/>
        <rFont val="Calibri"/>
        <family val="2"/>
        <charset val="186"/>
        <scheme val="minor"/>
      </rPr>
      <t>*</t>
    </r>
    <r>
      <rPr>
        <sz val="10"/>
        <rFont val="Arial"/>
        <family val="2"/>
        <charset val="186"/>
      </rPr>
      <t xml:space="preserve"> - üksik, </t>
    </r>
    <r>
      <rPr>
        <b/>
        <sz val="10"/>
        <rFont val="Calibri"/>
        <family val="2"/>
        <charset val="186"/>
        <scheme val="minor"/>
      </rPr>
      <t>TUL</t>
    </r>
    <r>
      <rPr>
        <sz val="10"/>
        <rFont val="Arial"/>
        <family val="2"/>
        <charset val="186"/>
      </rPr>
      <t xml:space="preserve"> - tulistamine</t>
    </r>
  </si>
  <si>
    <t>KOKKU</t>
  </si>
  <si>
    <t>KOHT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</si>
</sst>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000000_ ;\-0.0000000000\ "/>
    <numFmt numFmtId="166" formatCode="0.00000000000_ ;\-0.00000000000\ "/>
    <numFmt numFmtId="167" formatCode="0.00000000000"/>
  </numFmts>
  <fonts count="30" x14ac:knownFonts="1">
    <font>
      <sz val="10"/>
      <color theme="1"/>
      <name val="Arial"/>
      <family val="2"/>
      <charset val="186"/>
    </font>
    <font>
      <b/>
      <sz val="8"/>
      <color indexed="81"/>
      <name val="Tahoma"/>
      <family val="2"/>
      <charset val="186"/>
    </font>
    <font>
      <sz val="10"/>
      <name val="Arial"/>
      <family val="2"/>
      <charset val="204"/>
    </font>
    <font>
      <sz val="10"/>
      <name val="Arial"/>
      <family val="2"/>
      <charset val="186"/>
    </font>
    <font>
      <sz val="10"/>
      <color theme="1"/>
      <name val="Arial"/>
      <family val="2"/>
      <charset val="186"/>
    </font>
    <font>
      <u/>
      <sz val="10"/>
      <color theme="10"/>
      <name val="Arial"/>
      <family val="2"/>
      <charset val="186"/>
    </font>
    <font>
      <sz val="11"/>
      <color theme="1"/>
      <name val="Calibri"/>
      <family val="2"/>
      <charset val="186"/>
      <scheme val="minor"/>
    </font>
    <font>
      <sz val="10"/>
      <color rgb="FF000000"/>
      <name val="Arial"/>
      <family val="2"/>
      <charset val="186"/>
    </font>
    <font>
      <sz val="11"/>
      <color theme="1"/>
      <name val="Calibri"/>
      <family val="2"/>
      <scheme val="minor"/>
    </font>
    <font>
      <sz val="11"/>
      <color rgb="FF000000"/>
      <name val="Calibri"/>
      <family val="2"/>
      <scheme val="minor"/>
    </font>
    <font>
      <b/>
      <sz val="10"/>
      <color theme="1"/>
      <name val="Arial"/>
      <family val="2"/>
      <charset val="186"/>
    </font>
    <font>
      <i/>
      <sz val="10"/>
      <color theme="1"/>
      <name val="Arial"/>
      <family val="2"/>
      <charset val="186"/>
    </font>
    <font>
      <sz val="10"/>
      <color theme="0" tint="-0.34998626667073579"/>
      <name val="Arial"/>
      <family val="2"/>
      <charset val="186"/>
    </font>
    <font>
      <strike/>
      <sz val="10"/>
      <color theme="1"/>
      <name val="Arial"/>
      <family val="2"/>
      <charset val="186"/>
    </font>
    <font>
      <b/>
      <sz val="10"/>
      <color rgb="FFCC0000"/>
      <name val="Arial"/>
      <family val="2"/>
      <charset val="186"/>
    </font>
    <font>
      <sz val="10"/>
      <color rgb="FFCC0000"/>
      <name val="Arial"/>
      <family val="2"/>
      <charset val="186"/>
    </font>
    <font>
      <b/>
      <sz val="10"/>
      <color rgb="FF003399"/>
      <name val="Arial"/>
      <family val="2"/>
      <charset val="186"/>
    </font>
    <font>
      <b/>
      <sz val="10"/>
      <color theme="1"/>
      <name val="Calibri"/>
      <family val="2"/>
      <charset val="186"/>
      <scheme val="minor"/>
    </font>
    <font>
      <b/>
      <sz val="10"/>
      <color theme="0" tint="-0.34998626667073579"/>
      <name val="Arial"/>
      <family val="2"/>
      <charset val="186"/>
    </font>
    <font>
      <b/>
      <u/>
      <sz val="10"/>
      <color theme="1"/>
      <name val="Arial"/>
      <family val="2"/>
      <charset val="186"/>
    </font>
    <font>
      <b/>
      <sz val="10"/>
      <color rgb="FF0070C0"/>
      <name val="Arial"/>
      <family val="2"/>
      <charset val="186"/>
    </font>
    <font>
      <u/>
      <sz val="10"/>
      <color theme="1"/>
      <name val="Arial"/>
      <family val="2"/>
      <charset val="186"/>
    </font>
    <font>
      <u/>
      <sz val="10"/>
      <color rgb="FF0000FF"/>
      <name val="Arial"/>
      <family val="2"/>
      <charset val="186"/>
    </font>
    <font>
      <b/>
      <sz val="10"/>
      <color rgb="FF00B0F0"/>
      <name val="Arial"/>
      <family val="2"/>
      <charset val="186"/>
    </font>
    <font>
      <sz val="10"/>
      <color rgb="FF00B0F0"/>
      <name val="Arial"/>
      <family val="2"/>
      <charset val="186"/>
    </font>
    <font>
      <sz val="10"/>
      <color rgb="FF00B050"/>
      <name val="Arial"/>
      <family val="2"/>
      <charset val="186"/>
    </font>
    <font>
      <b/>
      <sz val="10"/>
      <color rgb="FF00B050"/>
      <name val="Arial"/>
      <family val="2"/>
      <charset val="186"/>
    </font>
    <font>
      <strike/>
      <sz val="10"/>
      <color rgb="FF00B0F0"/>
      <name val="Arial"/>
      <family val="2"/>
      <charset val="186"/>
    </font>
    <font>
      <b/>
      <sz val="10"/>
      <name val="Arial"/>
      <family val="2"/>
      <charset val="186"/>
    </font>
    <font>
      <b/>
      <sz val="10"/>
      <name val="Calibri"/>
      <family val="2"/>
      <charset val="186"/>
      <scheme val="minor"/>
    </font>
  </fonts>
  <fills count="16">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00"/>
        <bgColor indexed="64"/>
      </patternFill>
    </fill>
    <fill>
      <patternFill patternType="solid">
        <fgColor rgb="FFFFFF00"/>
        <bgColor indexed="8"/>
      </patternFill>
    </fill>
    <fill>
      <patternFill patternType="solid">
        <fgColor rgb="FFFFFFCC"/>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CCFFCC"/>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9">
    <xf numFmtId="0" fontId="0" fillId="0" borderId="0"/>
    <xf numFmtId="0" fontId="5" fillId="0" borderId="0" applyNumberFormat="0" applyFill="0" applyBorder="0" applyAlignment="0" applyProtection="0"/>
    <xf numFmtId="0" fontId="6" fillId="0" borderId="0"/>
    <xf numFmtId="0" fontId="7" fillId="0" borderId="0"/>
    <xf numFmtId="0" fontId="2" fillId="0" borderId="0"/>
    <xf numFmtId="0" fontId="2" fillId="0" borderId="0"/>
    <xf numFmtId="0" fontId="8" fillId="0" borderId="0"/>
    <xf numFmtId="0" fontId="6" fillId="0" borderId="0"/>
    <xf numFmtId="0" fontId="9" fillId="0" borderId="0"/>
  </cellStyleXfs>
  <cellXfs count="377">
    <xf numFmtId="0" fontId="0" fillId="0" borderId="0" xfId="0"/>
    <xf numFmtId="0" fontId="11" fillId="0" borderId="0" xfId="6" applyFont="1" applyFill="1" applyBorder="1" applyAlignment="1"/>
    <xf numFmtId="0" fontId="4" fillId="0" borderId="0" xfId="6" applyFont="1" applyBorder="1" applyAlignment="1"/>
    <xf numFmtId="0" fontId="4" fillId="0" borderId="0" xfId="6" applyFont="1" applyFill="1" applyBorder="1" applyAlignment="1"/>
    <xf numFmtId="0" fontId="4" fillId="0" borderId="0" xfId="3" applyFont="1" applyFill="1" applyBorder="1" applyAlignment="1"/>
    <xf numFmtId="0" fontId="10" fillId="3" borderId="0" xfId="3" applyFont="1" applyFill="1" applyBorder="1" applyAlignment="1"/>
    <xf numFmtId="0" fontId="4" fillId="0" borderId="0" xfId="6" applyFont="1" applyFill="1" applyBorder="1" applyAlignment="1">
      <alignment horizontal="center"/>
    </xf>
    <xf numFmtId="0" fontId="4" fillId="0" borderId="0" xfId="6" applyFont="1" applyBorder="1" applyAlignment="1">
      <alignment horizontal="center"/>
    </xf>
    <xf numFmtId="0" fontId="4" fillId="4" borderId="0" xfId="3" applyFont="1" applyFill="1" applyBorder="1" applyAlignment="1"/>
    <xf numFmtId="0" fontId="4" fillId="5" borderId="0" xfId="3" applyFont="1" applyFill="1" applyBorder="1" applyAlignment="1"/>
    <xf numFmtId="0" fontId="10" fillId="0" borderId="1" xfId="6" applyFont="1" applyFill="1" applyBorder="1" applyAlignment="1">
      <alignment horizontal="center"/>
    </xf>
    <xf numFmtId="0" fontId="4" fillId="0" borderId="1" xfId="6" applyFont="1" applyFill="1" applyBorder="1" applyAlignment="1">
      <alignment horizontal="center"/>
    </xf>
    <xf numFmtId="0" fontId="4" fillId="0" borderId="2" xfId="3" applyFont="1" applyFill="1" applyBorder="1" applyAlignment="1"/>
    <xf numFmtId="0" fontId="4" fillId="0" borderId="3" xfId="3" applyFont="1" applyFill="1" applyBorder="1" applyAlignment="1"/>
    <xf numFmtId="0" fontId="4" fillId="0" borderId="4" xfId="3" applyFont="1" applyFill="1" applyBorder="1" applyAlignment="1"/>
    <xf numFmtId="0" fontId="4" fillId="6" borderId="5" xfId="6" applyFont="1" applyFill="1" applyBorder="1" applyAlignment="1"/>
    <xf numFmtId="0" fontId="4" fillId="7" borderId="1" xfId="6" applyFont="1" applyFill="1" applyBorder="1" applyAlignment="1">
      <alignment horizontal="center"/>
    </xf>
    <xf numFmtId="0" fontId="4" fillId="0" borderId="6" xfId="3" applyFont="1" applyFill="1" applyBorder="1" applyAlignment="1"/>
    <xf numFmtId="0" fontId="4" fillId="6" borderId="6" xfId="6" applyFont="1" applyFill="1" applyBorder="1" applyAlignment="1"/>
    <xf numFmtId="0" fontId="4" fillId="0" borderId="6" xfId="6" applyFont="1" applyFill="1" applyBorder="1" applyAlignment="1"/>
    <xf numFmtId="0" fontId="4" fillId="0" borderId="5" xfId="3" applyFont="1" applyFill="1" applyBorder="1" applyAlignment="1"/>
    <xf numFmtId="0" fontId="10" fillId="0" borderId="1" xfId="6" applyFont="1" applyFill="1" applyBorder="1" applyAlignment="1"/>
    <xf numFmtId="0" fontId="12" fillId="0" borderId="1" xfId="6" applyFont="1" applyFill="1" applyBorder="1" applyAlignment="1"/>
    <xf numFmtId="0" fontId="12" fillId="0" borderId="1" xfId="6" applyFont="1" applyFill="1" applyBorder="1" applyAlignment="1">
      <alignment horizontal="center"/>
    </xf>
    <xf numFmtId="0" fontId="4" fillId="0" borderId="7" xfId="3" applyFont="1" applyFill="1" applyBorder="1" applyAlignment="1"/>
    <xf numFmtId="0" fontId="4" fillId="0" borderId="7" xfId="6" applyFont="1" applyFill="1" applyBorder="1" applyAlignment="1"/>
    <xf numFmtId="0" fontId="4" fillId="6" borderId="7" xfId="6" applyFont="1" applyFill="1" applyBorder="1" applyAlignment="1"/>
    <xf numFmtId="0" fontId="12" fillId="0" borderId="1" xfId="6" applyNumberFormat="1" applyFont="1" applyFill="1" applyBorder="1" applyAlignment="1">
      <alignment horizontal="center"/>
    </xf>
    <xf numFmtId="164" fontId="12" fillId="0" borderId="1" xfId="6" applyNumberFormat="1" applyFont="1" applyFill="1" applyBorder="1" applyAlignment="1">
      <alignment horizontal="center"/>
    </xf>
    <xf numFmtId="164" fontId="4" fillId="0" borderId="20" xfId="3" applyNumberFormat="1" applyFont="1" applyFill="1" applyBorder="1" applyAlignment="1">
      <alignment horizontal="center"/>
    </xf>
    <xf numFmtId="164" fontId="4" fillId="0" borderId="21" xfId="3" applyNumberFormat="1" applyFont="1" applyFill="1" applyBorder="1" applyAlignment="1">
      <alignment horizontal="center"/>
    </xf>
    <xf numFmtId="164" fontId="4" fillId="0" borderId="22" xfId="3" applyNumberFormat="1" applyFont="1" applyFill="1" applyBorder="1" applyAlignment="1">
      <alignment horizontal="center"/>
    </xf>
    <xf numFmtId="164" fontId="4" fillId="0" borderId="23" xfId="6" applyNumberFormat="1" applyFont="1" applyFill="1" applyBorder="1" applyAlignment="1">
      <alignment horizontal="center"/>
    </xf>
    <xf numFmtId="164" fontId="4" fillId="0" borderId="24" xfId="3" applyNumberFormat="1" applyFont="1" applyFill="1" applyBorder="1" applyAlignment="1">
      <alignment horizontal="center"/>
    </xf>
    <xf numFmtId="164" fontId="4" fillId="0" borderId="25" xfId="3" applyNumberFormat="1" applyFont="1" applyFill="1" applyBorder="1" applyAlignment="1">
      <alignment horizontal="center"/>
    </xf>
    <xf numFmtId="164" fontId="4" fillId="0" borderId="26" xfId="3" applyNumberFormat="1" applyFont="1" applyFill="1" applyBorder="1" applyAlignment="1">
      <alignment horizontal="center"/>
    </xf>
    <xf numFmtId="164" fontId="4" fillId="0" borderId="27" xfId="6" applyNumberFormat="1" applyFont="1" applyFill="1" applyBorder="1" applyAlignment="1">
      <alignment horizontal="center"/>
    </xf>
    <xf numFmtId="0" fontId="14" fillId="0" borderId="1" xfId="6" applyFont="1" applyFill="1" applyBorder="1" applyAlignment="1"/>
    <xf numFmtId="49" fontId="4" fillId="2" borderId="1" xfId="6" applyNumberFormat="1" applyFont="1" applyFill="1" applyBorder="1" applyAlignment="1">
      <alignment horizontal="center"/>
    </xf>
    <xf numFmtId="0" fontId="15" fillId="0" borderId="1" xfId="6" applyFont="1" applyFill="1" applyBorder="1" applyAlignment="1"/>
    <xf numFmtId="164" fontId="4" fillId="0" borderId="28" xfId="3" applyNumberFormat="1" applyFont="1" applyFill="1" applyBorder="1" applyAlignment="1">
      <alignment horizontal="center"/>
    </xf>
    <xf numFmtId="164" fontId="4" fillId="0" borderId="29" xfId="3" applyNumberFormat="1" applyFont="1" applyFill="1" applyBorder="1" applyAlignment="1">
      <alignment horizontal="center"/>
    </xf>
    <xf numFmtId="164" fontId="4" fillId="0" borderId="30" xfId="3" applyNumberFormat="1" applyFont="1" applyFill="1" applyBorder="1" applyAlignment="1">
      <alignment horizontal="center"/>
    </xf>
    <xf numFmtId="164" fontId="4" fillId="0" borderId="31" xfId="6" applyNumberFormat="1" applyFont="1" applyFill="1" applyBorder="1" applyAlignment="1">
      <alignment horizontal="center"/>
    </xf>
    <xf numFmtId="0" fontId="12" fillId="0" borderId="0" xfId="6" applyNumberFormat="1" applyFont="1" applyFill="1" applyBorder="1" applyAlignment="1">
      <alignment horizontal="center"/>
    </xf>
    <xf numFmtId="0" fontId="16" fillId="0" borderId="0" xfId="6" applyNumberFormat="1" applyFont="1" applyFill="1" applyBorder="1" applyAlignment="1">
      <alignment horizontal="center"/>
    </xf>
    <xf numFmtId="164" fontId="10" fillId="0" borderId="0" xfId="6" applyNumberFormat="1" applyFont="1" applyFill="1" applyBorder="1" applyAlignment="1">
      <alignment horizontal="center"/>
    </xf>
    <xf numFmtId="164" fontId="12" fillId="0" borderId="0" xfId="6" applyNumberFormat="1" applyFont="1" applyFill="1" applyBorder="1" applyAlignment="1">
      <alignment horizontal="center"/>
    </xf>
    <xf numFmtId="165" fontId="4" fillId="0" borderId="0" xfId="6" applyNumberFormat="1" applyFont="1" applyFill="1" applyBorder="1" applyAlignment="1">
      <alignment horizontal="center"/>
    </xf>
    <xf numFmtId="164" fontId="4" fillId="0" borderId="0" xfId="6" applyNumberFormat="1" applyFont="1" applyFill="1" applyBorder="1" applyAlignment="1">
      <alignment horizontal="center"/>
    </xf>
    <xf numFmtId="0" fontId="13" fillId="0" borderId="0" xfId="6" applyFont="1" applyFill="1" applyBorder="1" applyAlignment="1">
      <alignment horizontal="center"/>
    </xf>
    <xf numFmtId="0" fontId="13" fillId="2" borderId="0" xfId="6" applyFont="1" applyFill="1" applyBorder="1" applyAlignment="1">
      <alignment horizontal="center"/>
    </xf>
    <xf numFmtId="164" fontId="4" fillId="0" borderId="0" xfId="3" applyNumberFormat="1" applyFont="1" applyFill="1" applyBorder="1" applyAlignment="1">
      <alignment horizontal="center"/>
    </xf>
    <xf numFmtId="0" fontId="10" fillId="4" borderId="0" xfId="6" applyFont="1" applyFill="1" applyBorder="1" applyAlignment="1">
      <alignment horizontal="center"/>
    </xf>
    <xf numFmtId="0" fontId="4" fillId="4" borderId="0" xfId="3" applyFont="1" applyFill="1" applyBorder="1" applyAlignment="1">
      <alignment horizontal="right"/>
    </xf>
    <xf numFmtId="0" fontId="4" fillId="4" borderId="0" xfId="6" applyFont="1" applyFill="1" applyBorder="1" applyAlignment="1"/>
    <xf numFmtId="164" fontId="4" fillId="4" borderId="0" xfId="3" applyNumberFormat="1" applyFont="1" applyFill="1" applyBorder="1" applyAlignment="1">
      <alignment horizontal="center"/>
    </xf>
    <xf numFmtId="164" fontId="10" fillId="4" borderId="0" xfId="6" applyNumberFormat="1" applyFont="1" applyFill="1" applyBorder="1" applyAlignment="1">
      <alignment horizontal="center"/>
    </xf>
    <xf numFmtId="0" fontId="4" fillId="4" borderId="0" xfId="3" applyFont="1" applyFill="1" applyBorder="1" applyAlignment="1">
      <alignment horizontal="center"/>
    </xf>
    <xf numFmtId="1" fontId="4" fillId="4" borderId="0" xfId="3" applyNumberFormat="1" applyFont="1" applyFill="1" applyBorder="1" applyAlignment="1">
      <alignment horizontal="center"/>
    </xf>
    <xf numFmtId="0" fontId="0" fillId="0" borderId="0" xfId="0" applyFont="1"/>
    <xf numFmtId="0" fontId="17" fillId="0" borderId="1" xfId="6" applyFont="1" applyFill="1" applyBorder="1" applyAlignment="1">
      <alignment horizontal="center"/>
    </xf>
    <xf numFmtId="0" fontId="17" fillId="7" borderId="1" xfId="6" applyFont="1" applyFill="1" applyBorder="1" applyAlignment="1">
      <alignment horizontal="center"/>
    </xf>
    <xf numFmtId="0" fontId="17" fillId="6" borderId="1" xfId="6" applyFont="1" applyFill="1" applyBorder="1" applyAlignment="1">
      <alignment horizontal="center"/>
    </xf>
    <xf numFmtId="0" fontId="18" fillId="0" borderId="1" xfId="6" applyFont="1" applyFill="1" applyBorder="1" applyAlignment="1"/>
    <xf numFmtId="0" fontId="10" fillId="0" borderId="0" xfId="2" applyFont="1"/>
    <xf numFmtId="0" fontId="4" fillId="0" borderId="0" xfId="2" applyFont="1"/>
    <xf numFmtId="0" fontId="10" fillId="0" borderId="1" xfId="7" applyFont="1" applyBorder="1" applyAlignment="1"/>
    <xf numFmtId="0" fontId="10" fillId="0" borderId="1" xfId="7" applyFont="1" applyBorder="1" applyAlignment="1">
      <alignment horizontal="center"/>
    </xf>
    <xf numFmtId="0" fontId="4" fillId="0" borderId="0" xfId="7" applyFont="1" applyAlignment="1"/>
    <xf numFmtId="0" fontId="4" fillId="0" borderId="1" xfId="5" applyFont="1" applyFill="1" applyBorder="1" applyAlignment="1"/>
    <xf numFmtId="0" fontId="10" fillId="0" borderId="1" xfId="7" applyFont="1" applyFill="1" applyBorder="1" applyAlignment="1">
      <alignment horizontal="center"/>
    </xf>
    <xf numFmtId="0" fontId="4" fillId="0" borderId="1" xfId="7" applyFont="1" applyFill="1" applyBorder="1" applyAlignment="1">
      <alignment horizontal="center"/>
    </xf>
    <xf numFmtId="49" fontId="4" fillId="0" borderId="1" xfId="7" applyNumberFormat="1" applyFont="1" applyFill="1" applyBorder="1" applyAlignment="1">
      <alignment horizontal="center"/>
    </xf>
    <xf numFmtId="0" fontId="4" fillId="0" borderId="1" xfId="7" applyFont="1" applyFill="1" applyBorder="1" applyAlignment="1"/>
    <xf numFmtId="0" fontId="10" fillId="0" borderId="0" xfId="7" applyFont="1" applyBorder="1" applyAlignment="1"/>
    <xf numFmtId="0" fontId="4" fillId="0" borderId="0" xfId="7" applyFont="1" applyBorder="1" applyAlignment="1"/>
    <xf numFmtId="0" fontId="4" fillId="0" borderId="0" xfId="7" applyFont="1" applyBorder="1" applyAlignment="1">
      <alignment horizontal="center"/>
    </xf>
    <xf numFmtId="0" fontId="4" fillId="0" borderId="0" xfId="7" applyFont="1" applyFill="1" applyBorder="1" applyAlignment="1">
      <alignment horizontal="center"/>
    </xf>
    <xf numFmtId="49" fontId="4" fillId="0" borderId="0" xfId="7" applyNumberFormat="1" applyFont="1" applyBorder="1" applyAlignment="1">
      <alignment horizontal="center"/>
    </xf>
    <xf numFmtId="0" fontId="4" fillId="0" borderId="1" xfId="5" applyFont="1" applyFill="1" applyBorder="1"/>
    <xf numFmtId="0" fontId="4" fillId="0" borderId="0" xfId="7" applyFont="1" applyFill="1" applyBorder="1" applyAlignment="1"/>
    <xf numFmtId="49" fontId="4" fillId="0" borderId="0" xfId="7" applyNumberFormat="1" applyFont="1" applyFill="1" applyBorder="1" applyAlignment="1">
      <alignment horizontal="center"/>
    </xf>
    <xf numFmtId="0" fontId="4" fillId="0" borderId="1" xfId="2" applyFont="1" applyBorder="1"/>
    <xf numFmtId="49" fontId="10" fillId="0" borderId="1" xfId="2" applyNumberFormat="1" applyFont="1" applyBorder="1" applyAlignment="1">
      <alignment horizontal="center"/>
    </xf>
    <xf numFmtId="0" fontId="10" fillId="0" borderId="1" xfId="2" applyFont="1" applyBorder="1"/>
    <xf numFmtId="49" fontId="4" fillId="0" borderId="1" xfId="2" applyNumberFormat="1" applyFont="1" applyBorder="1" applyAlignment="1">
      <alignment horizontal="center"/>
    </xf>
    <xf numFmtId="0" fontId="19" fillId="0" borderId="0" xfId="5" applyFont="1" applyAlignment="1"/>
    <xf numFmtId="0" fontId="4" fillId="0" borderId="0" xfId="5" applyFont="1" applyAlignment="1"/>
    <xf numFmtId="0" fontId="10" fillId="0" borderId="0" xfId="5" applyFont="1" applyAlignment="1"/>
    <xf numFmtId="0" fontId="4" fillId="0" borderId="0" xfId="5" applyFont="1" applyAlignment="1">
      <alignment horizontal="left"/>
    </xf>
    <xf numFmtId="0" fontId="4" fillId="0" borderId="3" xfId="5" applyFont="1" applyBorder="1" applyAlignment="1"/>
    <xf numFmtId="0" fontId="4" fillId="0" borderId="8" xfId="5" applyFont="1" applyBorder="1" applyAlignment="1"/>
    <xf numFmtId="0" fontId="4" fillId="0" borderId="9" xfId="5" applyFont="1" applyBorder="1" applyAlignment="1"/>
    <xf numFmtId="0" fontId="10" fillId="0" borderId="0" xfId="5" applyFont="1" applyAlignment="1">
      <alignment horizontal="left"/>
    </xf>
    <xf numFmtId="0" fontId="4" fillId="0" borderId="10" xfId="4" applyFont="1" applyFill="1" applyBorder="1" applyAlignment="1"/>
    <xf numFmtId="0" fontId="10" fillId="0" borderId="11" xfId="5" applyFont="1" applyBorder="1" applyAlignment="1">
      <alignment horizontal="left"/>
    </xf>
    <xf numFmtId="0" fontId="4" fillId="0" borderId="4" xfId="5" applyFont="1" applyBorder="1" applyAlignment="1"/>
    <xf numFmtId="0" fontId="4" fillId="0" borderId="0" xfId="5" applyFont="1" applyBorder="1" applyAlignment="1"/>
    <xf numFmtId="0" fontId="4" fillId="0" borderId="12" xfId="5" applyFont="1" applyBorder="1" applyAlignment="1"/>
    <xf numFmtId="0" fontId="4" fillId="0" borderId="9" xfId="4" applyFont="1" applyFill="1" applyBorder="1" applyAlignment="1"/>
    <xf numFmtId="0" fontId="4" fillId="0" borderId="0" xfId="5" applyFont="1" applyBorder="1" applyAlignment="1">
      <alignment horizontal="left"/>
    </xf>
    <xf numFmtId="0" fontId="4" fillId="0" borderId="11" xfId="5" applyFont="1" applyBorder="1" applyAlignment="1"/>
    <xf numFmtId="0" fontId="4" fillId="0" borderId="10" xfId="5" applyFont="1" applyBorder="1" applyAlignment="1"/>
    <xf numFmtId="0" fontId="10" fillId="0" borderId="2" xfId="5" applyFont="1" applyBorder="1" applyAlignment="1">
      <alignment horizontal="left"/>
    </xf>
    <xf numFmtId="0" fontId="4" fillId="0" borderId="13" xfId="5" applyFont="1" applyBorder="1" applyAlignment="1"/>
    <xf numFmtId="0" fontId="10" fillId="0" borderId="14" xfId="5" applyFont="1" applyBorder="1" applyAlignment="1"/>
    <xf numFmtId="0" fontId="4" fillId="0" borderId="14" xfId="5" applyFont="1" applyBorder="1" applyAlignment="1"/>
    <xf numFmtId="0" fontId="4" fillId="0" borderId="11" xfId="5" applyFont="1" applyBorder="1" applyAlignment="1">
      <alignment horizontal="left"/>
    </xf>
    <xf numFmtId="0" fontId="4" fillId="0" borderId="15" xfId="5" applyFont="1" applyBorder="1" applyAlignment="1"/>
    <xf numFmtId="0" fontId="10" fillId="0" borderId="0" xfId="5" applyFont="1" applyBorder="1" applyAlignment="1">
      <alignment horizontal="left"/>
    </xf>
    <xf numFmtId="0" fontId="4" fillId="0" borderId="2" xfId="5" applyFont="1" applyBorder="1" applyAlignment="1">
      <alignment horizontal="left"/>
    </xf>
    <xf numFmtId="0" fontId="10" fillId="0" borderId="0" xfId="5" applyFont="1" applyBorder="1" applyAlignment="1"/>
    <xf numFmtId="0" fontId="10" fillId="0" borderId="1" xfId="5" applyFont="1" applyBorder="1" applyAlignment="1"/>
    <xf numFmtId="0" fontId="10" fillId="3" borderId="1" xfId="5" applyFont="1" applyFill="1" applyBorder="1" applyAlignment="1"/>
    <xf numFmtId="0" fontId="4" fillId="4" borderId="1" xfId="5" applyFont="1" applyFill="1" applyBorder="1" applyAlignment="1"/>
    <xf numFmtId="0" fontId="4" fillId="5" borderId="1" xfId="5" applyFont="1" applyFill="1" applyBorder="1" applyAlignment="1"/>
    <xf numFmtId="0" fontId="4" fillId="0" borderId="1" xfId="5" applyFont="1" applyBorder="1" applyAlignment="1"/>
    <xf numFmtId="0" fontId="5" fillId="0" borderId="0" xfId="1"/>
    <xf numFmtId="0" fontId="10" fillId="0" borderId="16" xfId="7" applyFont="1" applyBorder="1" applyAlignment="1"/>
    <xf numFmtId="0" fontId="10" fillId="0" borderId="17" xfId="7" applyFont="1" applyBorder="1" applyAlignment="1"/>
    <xf numFmtId="0" fontId="4" fillId="0" borderId="16" xfId="4" applyFont="1" applyFill="1" applyBorder="1" applyAlignment="1"/>
    <xf numFmtId="0" fontId="4" fillId="0" borderId="17" xfId="4" applyFont="1" applyFill="1" applyBorder="1" applyAlignment="1"/>
    <xf numFmtId="0" fontId="4" fillId="0" borderId="16" xfId="7" applyFont="1" applyFill="1" applyBorder="1" applyAlignment="1"/>
    <xf numFmtId="0" fontId="4" fillId="0" borderId="17" xfId="7" applyFont="1" applyFill="1" applyBorder="1" applyAlignment="1"/>
    <xf numFmtId="0" fontId="4" fillId="0" borderId="16" xfId="4" applyFont="1" applyFill="1" applyBorder="1"/>
    <xf numFmtId="0" fontId="4" fillId="0" borderId="17" xfId="4" applyFont="1" applyFill="1" applyBorder="1"/>
    <xf numFmtId="0" fontId="19" fillId="0" borderId="0" xfId="4" applyFont="1" applyAlignment="1"/>
    <xf numFmtId="0" fontId="4" fillId="0" borderId="0" xfId="4" applyFont="1" applyAlignment="1"/>
    <xf numFmtId="0" fontId="10" fillId="0" borderId="0" xfId="4" applyFont="1" applyAlignment="1"/>
    <xf numFmtId="0" fontId="10" fillId="0" borderId="0" xfId="4" applyFont="1" applyAlignment="1">
      <alignment horizontal="left"/>
    </xf>
    <xf numFmtId="0" fontId="4" fillId="0" borderId="3" xfId="4" applyFont="1" applyBorder="1" applyAlignment="1"/>
    <xf numFmtId="0" fontId="4" fillId="0" borderId="4" xfId="4" applyFont="1" applyBorder="1" applyAlignment="1"/>
    <xf numFmtId="0" fontId="4" fillId="0" borderId="8" xfId="4" applyFont="1" applyBorder="1" applyAlignment="1"/>
    <xf numFmtId="0" fontId="4" fillId="0" borderId="9" xfId="4" applyFont="1" applyBorder="1" applyAlignment="1"/>
    <xf numFmtId="0" fontId="4" fillId="0" borderId="0" xfId="4" applyFont="1" applyAlignment="1">
      <alignment horizontal="left"/>
    </xf>
    <xf numFmtId="0" fontId="4" fillId="0" borderId="11" xfId="4" applyFont="1" applyBorder="1" applyAlignment="1">
      <alignment horizontal="left"/>
    </xf>
    <xf numFmtId="0" fontId="4" fillId="0" borderId="0" xfId="4" applyFont="1" applyBorder="1" applyAlignment="1"/>
    <xf numFmtId="0" fontId="4" fillId="0" borderId="12" xfId="4" applyFont="1" applyBorder="1" applyAlignment="1"/>
    <xf numFmtId="0" fontId="4" fillId="0" borderId="0" xfId="4" applyFont="1" applyFill="1" applyBorder="1" applyAlignment="1"/>
    <xf numFmtId="0" fontId="4" fillId="0" borderId="0" xfId="4" applyFont="1" applyBorder="1" applyAlignment="1">
      <alignment horizontal="left"/>
    </xf>
    <xf numFmtId="0" fontId="4" fillId="0" borderId="11" xfId="4" applyFont="1" applyBorder="1" applyAlignment="1"/>
    <xf numFmtId="0" fontId="4" fillId="0" borderId="10" xfId="4" applyFont="1" applyBorder="1" applyAlignment="1"/>
    <xf numFmtId="0" fontId="10" fillId="0" borderId="0" xfId="4" applyFont="1" applyBorder="1" applyAlignment="1">
      <alignment horizontal="left"/>
    </xf>
    <xf numFmtId="0" fontId="10" fillId="0" borderId="2" xfId="4" applyFont="1" applyBorder="1" applyAlignment="1">
      <alignment horizontal="left"/>
    </xf>
    <xf numFmtId="0" fontId="4" fillId="0" borderId="13" xfId="4" applyFont="1" applyBorder="1" applyAlignment="1"/>
    <xf numFmtId="0" fontId="10" fillId="0" borderId="14" xfId="4" applyFont="1" applyBorder="1" applyAlignment="1"/>
    <xf numFmtId="0" fontId="4" fillId="0" borderId="14" xfId="4" applyFont="1" applyBorder="1" applyAlignment="1"/>
    <xf numFmtId="0" fontId="10" fillId="0" borderId="11" xfId="4" applyFont="1" applyBorder="1" applyAlignment="1">
      <alignment horizontal="left"/>
    </xf>
    <xf numFmtId="0" fontId="4" fillId="0" borderId="15" xfId="4" applyFont="1" applyBorder="1" applyAlignment="1"/>
    <xf numFmtId="0" fontId="4" fillId="0" borderId="0" xfId="4" applyFont="1" applyFill="1" applyBorder="1" applyAlignment="1">
      <alignment horizontal="left"/>
    </xf>
    <xf numFmtId="0" fontId="10" fillId="0" borderId="0" xfId="4" applyFont="1" applyBorder="1" applyAlignment="1"/>
    <xf numFmtId="0" fontId="4" fillId="0" borderId="2" xfId="4" applyFont="1" applyBorder="1" applyAlignment="1">
      <alignment horizontal="left"/>
    </xf>
    <xf numFmtId="0" fontId="4" fillId="0" borderId="0" xfId="7" applyFont="1"/>
    <xf numFmtId="0" fontId="10" fillId="0" borderId="0" xfId="7" applyFont="1" applyAlignment="1">
      <alignment horizontal="right"/>
    </xf>
    <xf numFmtId="0" fontId="4" fillId="0" borderId="0" xfId="7" applyFont="1" applyFill="1" applyBorder="1" applyAlignment="1">
      <alignment horizontal="right"/>
    </xf>
    <xf numFmtId="0" fontId="4" fillId="0" borderId="0" xfId="7" applyFont="1" applyAlignment="1">
      <alignment horizontal="left"/>
    </xf>
    <xf numFmtId="0" fontId="10" fillId="0" borderId="0" xfId="4" applyFont="1" applyAlignment="1">
      <alignment horizontal="right"/>
    </xf>
    <xf numFmtId="0" fontId="4" fillId="0" borderId="3" xfId="7" applyFont="1" applyBorder="1"/>
    <xf numFmtId="0" fontId="4" fillId="0" borderId="3" xfId="7" applyFont="1" applyBorder="1" applyAlignment="1">
      <alignment horizontal="right"/>
    </xf>
    <xf numFmtId="0" fontId="4" fillId="0" borderId="8" xfId="7" applyFont="1" applyBorder="1"/>
    <xf numFmtId="0" fontId="4" fillId="0" borderId="9" xfId="7" applyFont="1" applyBorder="1"/>
    <xf numFmtId="0" fontId="10" fillId="0" borderId="0" xfId="7" applyFont="1" applyAlignment="1">
      <alignment horizontal="left"/>
    </xf>
    <xf numFmtId="0" fontId="4" fillId="0" borderId="9" xfId="7" applyFont="1" applyBorder="1" applyAlignment="1">
      <alignment horizontal="right"/>
    </xf>
    <xf numFmtId="0" fontId="10" fillId="0" borderId="11" xfId="7" applyFont="1" applyBorder="1" applyAlignment="1">
      <alignment horizontal="left"/>
    </xf>
    <xf numFmtId="0" fontId="4" fillId="0" borderId="4" xfId="7" applyFont="1" applyBorder="1"/>
    <xf numFmtId="0" fontId="4" fillId="0" borderId="0" xfId="7" applyFont="1" applyAlignment="1">
      <alignment horizontal="right"/>
    </xf>
    <xf numFmtId="0" fontId="4" fillId="0" borderId="0" xfId="7" applyFont="1" applyBorder="1"/>
    <xf numFmtId="0" fontId="4" fillId="0" borderId="12" xfId="7" applyFont="1" applyBorder="1"/>
    <xf numFmtId="0" fontId="4" fillId="0" borderId="15" xfId="7" applyFont="1" applyBorder="1"/>
    <xf numFmtId="0" fontId="4" fillId="8" borderId="0" xfId="7" applyFont="1" applyFill="1" applyBorder="1" applyAlignment="1">
      <alignment horizontal="left"/>
    </xf>
    <xf numFmtId="0" fontId="4" fillId="0" borderId="13" xfId="7" applyFont="1" applyBorder="1"/>
    <xf numFmtId="0" fontId="4" fillId="0" borderId="14" xfId="7" applyFont="1" applyBorder="1"/>
    <xf numFmtId="0" fontId="4" fillId="0" borderId="11" xfId="7" applyFont="1" applyBorder="1"/>
    <xf numFmtId="0" fontId="4" fillId="0" borderId="10" xfId="7" applyFont="1" applyBorder="1"/>
    <xf numFmtId="0" fontId="4" fillId="0" borderId="0" xfId="7" applyFont="1" applyBorder="1" applyAlignment="1">
      <alignment horizontal="left"/>
    </xf>
    <xf numFmtId="0" fontId="10" fillId="0" borderId="2" xfId="7" applyFont="1" applyFill="1" applyBorder="1" applyAlignment="1">
      <alignment horizontal="left"/>
    </xf>
    <xf numFmtId="0" fontId="10" fillId="0" borderId="0" xfId="7" applyFont="1"/>
    <xf numFmtId="0" fontId="4" fillId="0" borderId="0" xfId="7" applyFont="1" applyFill="1" applyBorder="1" applyAlignment="1">
      <alignment horizontal="left"/>
    </xf>
    <xf numFmtId="0" fontId="10" fillId="0" borderId="0" xfId="7" applyFont="1" applyBorder="1"/>
    <xf numFmtId="0" fontId="10" fillId="0" borderId="1" xfId="4" applyFont="1" applyBorder="1" applyAlignment="1"/>
    <xf numFmtId="0" fontId="10" fillId="3" borderId="1" xfId="4" applyFont="1" applyFill="1" applyBorder="1" applyAlignment="1"/>
    <xf numFmtId="0" fontId="4" fillId="4" borderId="1" xfId="4" applyFont="1" applyFill="1" applyBorder="1" applyAlignment="1"/>
    <xf numFmtId="0" fontId="4" fillId="5" borderId="1" xfId="4" applyFont="1" applyFill="1" applyBorder="1" applyAlignment="1"/>
    <xf numFmtId="0" fontId="4" fillId="0" borderId="1" xfId="4" applyFont="1" applyBorder="1" applyAlignment="1"/>
    <xf numFmtId="0" fontId="4" fillId="0" borderId="1" xfId="4" applyFont="1" applyFill="1" applyBorder="1" applyAlignment="1"/>
    <xf numFmtId="0" fontId="4" fillId="8" borderId="1" xfId="7" applyFont="1" applyFill="1" applyBorder="1" applyAlignment="1">
      <alignment horizontal="center"/>
    </xf>
    <xf numFmtId="0" fontId="4" fillId="0" borderId="1" xfId="4" applyFont="1" applyFill="1" applyBorder="1"/>
    <xf numFmtId="0" fontId="4" fillId="8" borderId="11" xfId="4" applyFont="1" applyFill="1" applyBorder="1" applyAlignment="1">
      <alignment horizontal="left"/>
    </xf>
    <xf numFmtId="0" fontId="4" fillId="8" borderId="0" xfId="4" applyFont="1" applyFill="1" applyAlignment="1">
      <alignment horizontal="left"/>
    </xf>
    <xf numFmtId="0" fontId="10" fillId="0" borderId="1" xfId="7" applyFont="1" applyBorder="1"/>
    <xf numFmtId="0" fontId="4" fillId="0" borderId="1" xfId="7" applyFont="1" applyBorder="1" applyAlignment="1"/>
    <xf numFmtId="0" fontId="4" fillId="9" borderId="1" xfId="7" applyFont="1" applyFill="1" applyBorder="1" applyAlignment="1">
      <alignment horizontal="center"/>
    </xf>
    <xf numFmtId="49" fontId="4" fillId="0" borderId="1" xfId="7" applyNumberFormat="1" applyFont="1" applyBorder="1" applyAlignment="1">
      <alignment horizontal="center"/>
    </xf>
    <xf numFmtId="0" fontId="4" fillId="0" borderId="1" xfId="7" applyFont="1" applyBorder="1" applyAlignment="1">
      <alignment horizontal="center"/>
    </xf>
    <xf numFmtId="0" fontId="4" fillId="0" borderId="5" xfId="7" applyFont="1" applyBorder="1" applyAlignment="1"/>
    <xf numFmtId="0" fontId="4" fillId="0" borderId="1" xfId="7" applyNumberFormat="1" applyFont="1" applyBorder="1" applyAlignment="1">
      <alignment horizontal="center"/>
    </xf>
    <xf numFmtId="0" fontId="4" fillId="0" borderId="1" xfId="4" applyNumberFormat="1" applyFont="1" applyFill="1" applyBorder="1" applyAlignment="1"/>
    <xf numFmtId="0" fontId="4" fillId="0" borderId="1" xfId="7" applyNumberFormat="1" applyFont="1" applyFill="1" applyBorder="1" applyAlignment="1"/>
    <xf numFmtId="0" fontId="4" fillId="0" borderId="0" xfId="7" applyNumberFormat="1" applyFont="1" applyBorder="1" applyAlignment="1"/>
    <xf numFmtId="0" fontId="4" fillId="0" borderId="1" xfId="4" applyNumberFormat="1" applyFont="1" applyFill="1" applyBorder="1"/>
    <xf numFmtId="49" fontId="10" fillId="0" borderId="1" xfId="4" applyNumberFormat="1" applyFont="1" applyBorder="1" applyAlignment="1">
      <alignment horizontal="right"/>
    </xf>
    <xf numFmtId="0" fontId="10" fillId="0" borderId="11" xfId="4" applyFont="1" applyFill="1" applyBorder="1" applyAlignment="1">
      <alignment horizontal="left"/>
    </xf>
    <xf numFmtId="0" fontId="10" fillId="0" borderId="0" xfId="4" applyFont="1" applyFill="1" applyAlignment="1">
      <alignment horizontal="left"/>
    </xf>
    <xf numFmtId="0" fontId="4" fillId="0" borderId="0" xfId="4" applyFont="1" applyFill="1" applyAlignment="1">
      <alignment horizontal="left"/>
    </xf>
    <xf numFmtId="0" fontId="19" fillId="0" borderId="0" xfId="7" applyFont="1" applyBorder="1"/>
    <xf numFmtId="0" fontId="10" fillId="0" borderId="0" xfId="7" applyFont="1" applyFill="1" applyBorder="1" applyAlignment="1">
      <alignment horizontal="right"/>
    </xf>
    <xf numFmtId="0" fontId="10" fillId="0" borderId="0" xfId="7" applyFont="1" applyBorder="1" applyAlignment="1">
      <alignment horizontal="left"/>
    </xf>
    <xf numFmtId="0" fontId="4" fillId="0" borderId="2" xfId="7" applyFont="1" applyBorder="1"/>
    <xf numFmtId="0" fontId="4" fillId="8" borderId="2" xfId="7" applyFont="1" applyFill="1" applyBorder="1" applyAlignment="1">
      <alignment horizontal="left"/>
    </xf>
    <xf numFmtId="0" fontId="10" fillId="0" borderId="2" xfId="7" applyFont="1" applyBorder="1" applyAlignment="1">
      <alignment horizontal="left"/>
    </xf>
    <xf numFmtId="0" fontId="10" fillId="0" borderId="14" xfId="7" applyFont="1" applyBorder="1"/>
    <xf numFmtId="0" fontId="4" fillId="0" borderId="9" xfId="7" applyFont="1" applyFill="1" applyBorder="1"/>
    <xf numFmtId="0" fontId="4" fillId="0" borderId="2" xfId="7" applyFont="1" applyBorder="1" applyAlignment="1">
      <alignment horizontal="left"/>
    </xf>
    <xf numFmtId="0" fontId="4" fillId="0" borderId="11" xfId="7" applyFont="1" applyBorder="1" applyAlignment="1">
      <alignment horizontal="left"/>
    </xf>
    <xf numFmtId="0" fontId="19" fillId="0" borderId="0" xfId="7" applyFont="1"/>
    <xf numFmtId="0" fontId="4" fillId="0" borderId="3" xfId="7" applyFont="1" applyBorder="1" applyAlignment="1">
      <alignment horizontal="left"/>
    </xf>
    <xf numFmtId="0" fontId="4" fillId="0" borderId="4" xfId="7" applyFont="1" applyBorder="1" applyAlignment="1">
      <alignment horizontal="left"/>
    </xf>
    <xf numFmtId="0" fontId="4" fillId="0" borderId="9" xfId="7" applyFont="1" applyBorder="1" applyAlignment="1">
      <alignment horizontal="left"/>
    </xf>
    <xf numFmtId="0" fontId="4" fillId="0" borderId="10" xfId="7" applyFont="1" applyBorder="1" applyAlignment="1">
      <alignment horizontal="left"/>
    </xf>
    <xf numFmtId="0" fontId="4" fillId="0" borderId="12" xfId="7" applyFont="1" applyBorder="1" applyAlignment="1">
      <alignment horizontal="left"/>
    </xf>
    <xf numFmtId="0" fontId="4" fillId="0" borderId="13" xfId="7" applyFont="1" applyBorder="1" applyAlignment="1">
      <alignment horizontal="left"/>
    </xf>
    <xf numFmtId="0" fontId="4" fillId="0" borderId="15" xfId="7" applyFont="1" applyBorder="1" applyAlignment="1">
      <alignment horizontal="left"/>
    </xf>
    <xf numFmtId="0" fontId="4" fillId="0" borderId="0" xfId="7" applyFont="1" applyFill="1" applyAlignment="1"/>
    <xf numFmtId="0" fontId="4" fillId="0" borderId="0" xfId="4" applyFont="1" applyAlignment="1">
      <alignment horizontal="right"/>
    </xf>
    <xf numFmtId="0" fontId="4" fillId="0" borderId="0" xfId="4" applyNumberFormat="1" applyFont="1" applyFill="1" applyBorder="1" applyAlignment="1"/>
    <xf numFmtId="0" fontId="4" fillId="10" borderId="1" xfId="7" applyFont="1" applyFill="1" applyBorder="1" applyAlignment="1">
      <alignment horizontal="center"/>
    </xf>
    <xf numFmtId="0" fontId="4" fillId="0" borderId="0" xfId="4" applyNumberFormat="1" applyFont="1" applyFill="1" applyBorder="1"/>
    <xf numFmtId="0" fontId="4" fillId="0" borderId="2" xfId="7" applyFont="1" applyFill="1" applyBorder="1" applyAlignment="1">
      <alignment horizontal="left"/>
    </xf>
    <xf numFmtId="0" fontId="10" fillId="0" borderId="3" xfId="4" applyFont="1" applyBorder="1" applyAlignment="1">
      <alignment horizontal="left"/>
    </xf>
    <xf numFmtId="0" fontId="4" fillId="0" borderId="0" xfId="6" applyFont="1"/>
    <xf numFmtId="0" fontId="4" fillId="0" borderId="32" xfId="2" applyFont="1" applyBorder="1" applyAlignment="1">
      <alignment horizontal="center" vertical="center" wrapText="1"/>
    </xf>
    <xf numFmtId="0" fontId="4" fillId="0" borderId="0" xfId="6" applyFont="1" applyAlignment="1">
      <alignment vertical="center"/>
    </xf>
    <xf numFmtId="0" fontId="4" fillId="0" borderId="0" xfId="2" applyFont="1" applyAlignment="1">
      <alignment wrapText="1"/>
    </xf>
    <xf numFmtId="0" fontId="4" fillId="0" borderId="32" xfId="2" applyFont="1" applyBorder="1" applyAlignment="1">
      <alignment horizontal="center" vertical="center"/>
    </xf>
    <xf numFmtId="0" fontId="4" fillId="0" borderId="33" xfId="2" applyFont="1" applyFill="1" applyBorder="1" applyAlignment="1">
      <alignment horizontal="center" vertical="center" wrapText="1"/>
    </xf>
    <xf numFmtId="0" fontId="4" fillId="0" borderId="1" xfId="6" applyFont="1" applyFill="1" applyBorder="1" applyAlignment="1">
      <alignment horizontal="center"/>
    </xf>
    <xf numFmtId="0" fontId="4" fillId="0" borderId="1" xfId="6" applyFont="1" applyFill="1" applyBorder="1" applyAlignment="1">
      <alignment horizontal="center"/>
    </xf>
    <xf numFmtId="0" fontId="20" fillId="0" borderId="0" xfId="6" applyFont="1" applyFill="1" applyBorder="1" applyAlignment="1"/>
    <xf numFmtId="0" fontId="20" fillId="0" borderId="0" xfId="2" applyFont="1"/>
    <xf numFmtId="0" fontId="21" fillId="0" borderId="1" xfId="1" applyFont="1" applyBorder="1"/>
    <xf numFmtId="0" fontId="21" fillId="6" borderId="1" xfId="1" applyFont="1" applyFill="1" applyBorder="1"/>
    <xf numFmtId="0" fontId="22" fillId="0" borderId="1" xfId="1" applyFont="1" applyBorder="1" applyAlignment="1">
      <alignment horizontal="center"/>
    </xf>
    <xf numFmtId="0" fontId="22" fillId="6" borderId="1" xfId="1" applyFont="1" applyFill="1" applyBorder="1" applyAlignment="1">
      <alignment horizontal="center"/>
    </xf>
    <xf numFmtId="0" fontId="22" fillId="0" borderId="1" xfId="1" applyFont="1" applyBorder="1" applyAlignment="1"/>
    <xf numFmtId="0" fontId="22" fillId="6" borderId="1" xfId="1" applyFont="1" applyFill="1" applyBorder="1" applyAlignment="1"/>
    <xf numFmtId="0" fontId="14" fillId="0" borderId="1" xfId="6" applyFont="1" applyFill="1" applyBorder="1" applyAlignment="1">
      <alignment horizontal="center"/>
    </xf>
    <xf numFmtId="0" fontId="23" fillId="0" borderId="1" xfId="6" applyFont="1" applyFill="1" applyBorder="1" applyAlignment="1">
      <alignment horizontal="center"/>
    </xf>
    <xf numFmtId="0" fontId="4" fillId="4" borderId="0" xfId="6" applyFont="1" applyFill="1" applyBorder="1" applyAlignment="1">
      <alignment horizontal="center"/>
    </xf>
    <xf numFmtId="0" fontId="15" fillId="0" borderId="1" xfId="6" applyNumberFormat="1" applyFont="1" applyFill="1" applyBorder="1" applyAlignment="1">
      <alignment horizontal="center"/>
    </xf>
    <xf numFmtId="0" fontId="24" fillId="0" borderId="1" xfId="6" applyNumberFormat="1" applyFont="1" applyFill="1" applyBorder="1" applyAlignment="1">
      <alignment horizontal="center"/>
    </xf>
    <xf numFmtId="0" fontId="4" fillId="11" borderId="1" xfId="6" applyFont="1" applyFill="1" applyBorder="1" applyAlignment="1">
      <alignment horizontal="center"/>
    </xf>
    <xf numFmtId="0" fontId="0" fillId="0" borderId="0" xfId="0" applyFont="1" applyFill="1"/>
    <xf numFmtId="0" fontId="25" fillId="0" borderId="1" xfId="6" applyNumberFormat="1" applyFont="1" applyFill="1" applyBorder="1" applyAlignment="1">
      <alignment horizontal="center"/>
    </xf>
    <xf numFmtId="0" fontId="20" fillId="0" borderId="0" xfId="2" applyFont="1" applyAlignment="1">
      <alignment vertical="center"/>
    </xf>
    <xf numFmtId="0" fontId="20" fillId="0" borderId="0" xfId="2" applyFont="1" applyAlignment="1">
      <alignment wrapText="1"/>
    </xf>
    <xf numFmtId="0" fontId="4" fillId="0" borderId="1" xfId="6" applyFont="1" applyFill="1" applyBorder="1" applyAlignment="1">
      <alignment horizontal="center"/>
    </xf>
    <xf numFmtId="164" fontId="12" fillId="6" borderId="1" xfId="6" applyNumberFormat="1" applyFont="1" applyFill="1" applyBorder="1" applyAlignment="1">
      <alignment horizontal="center"/>
    </xf>
    <xf numFmtId="164" fontId="12" fillId="12" borderId="1" xfId="6" applyNumberFormat="1" applyFont="1" applyFill="1" applyBorder="1" applyAlignment="1">
      <alignment horizontal="center"/>
    </xf>
    <xf numFmtId="0" fontId="23" fillId="0" borderId="1" xfId="6" applyFont="1" applyFill="1" applyBorder="1" applyAlignment="1"/>
    <xf numFmtId="0" fontId="4" fillId="0" borderId="1" xfId="6" applyFont="1" applyFill="1" applyBorder="1" applyAlignment="1"/>
    <xf numFmtId="0" fontId="4" fillId="0" borderId="1" xfId="6" applyFont="1" applyFill="1" applyBorder="1" applyAlignment="1">
      <alignment horizontal="center"/>
    </xf>
    <xf numFmtId="0" fontId="10" fillId="4" borderId="1" xfId="6" applyFont="1" applyFill="1" applyBorder="1" applyAlignment="1">
      <alignment horizontal="center"/>
    </xf>
    <xf numFmtId="0" fontId="10" fillId="4" borderId="1" xfId="6" applyNumberFormat="1" applyFont="1" applyFill="1" applyBorder="1" applyAlignment="1">
      <alignment horizontal="center"/>
    </xf>
    <xf numFmtId="167" fontId="24" fillId="0" borderId="1" xfId="6" applyNumberFormat="1" applyFont="1" applyFill="1" applyBorder="1" applyAlignment="1">
      <alignment horizontal="right"/>
    </xf>
    <xf numFmtId="167" fontId="15" fillId="0" borderId="1" xfId="6" applyNumberFormat="1" applyFont="1" applyFill="1" applyBorder="1" applyAlignment="1">
      <alignment horizontal="right"/>
    </xf>
    <xf numFmtId="167" fontId="4" fillId="11" borderId="1" xfId="6" applyNumberFormat="1" applyFont="1" applyFill="1" applyBorder="1" applyAlignment="1">
      <alignment horizontal="right"/>
    </xf>
    <xf numFmtId="166" fontId="12" fillId="0" borderId="1" xfId="6" applyNumberFormat="1" applyFont="1" applyFill="1" applyBorder="1" applyAlignment="1">
      <alignment horizontal="right"/>
    </xf>
    <xf numFmtId="0" fontId="26" fillId="0" borderId="1" xfId="6" applyFont="1" applyFill="1" applyBorder="1" applyAlignment="1">
      <alignment horizontal="center"/>
    </xf>
    <xf numFmtId="0" fontId="23" fillId="4" borderId="0" xfId="6" applyFont="1" applyFill="1" applyBorder="1" applyAlignment="1">
      <alignment horizontal="center"/>
    </xf>
    <xf numFmtId="0" fontId="14" fillId="4" borderId="0" xfId="6" applyFont="1" applyFill="1" applyBorder="1" applyAlignment="1">
      <alignment horizontal="center"/>
    </xf>
    <xf numFmtId="0" fontId="26" fillId="4" borderId="0" xfId="6" applyFont="1" applyFill="1" applyBorder="1" applyAlignment="1">
      <alignment horizontal="center"/>
    </xf>
    <xf numFmtId="164" fontId="14" fillId="4" borderId="0" xfId="6" applyNumberFormat="1" applyFont="1" applyFill="1" applyBorder="1" applyAlignment="1">
      <alignment horizontal="center"/>
    </xf>
    <xf numFmtId="0" fontId="4" fillId="11" borderId="1" xfId="6" applyFont="1" applyFill="1" applyBorder="1" applyAlignment="1"/>
    <xf numFmtId="0" fontId="4" fillId="0" borderId="1" xfId="6" applyFont="1" applyFill="1" applyBorder="1" applyAlignment="1">
      <alignment horizontal="center"/>
    </xf>
    <xf numFmtId="0" fontId="4" fillId="0" borderId="1" xfId="6" applyFont="1" applyFill="1" applyBorder="1" applyAlignment="1">
      <alignment horizontal="center"/>
    </xf>
    <xf numFmtId="0" fontId="4" fillId="0" borderId="1" xfId="6" applyFont="1" applyFill="1" applyBorder="1" applyAlignment="1"/>
    <xf numFmtId="0" fontId="4" fillId="2" borderId="1" xfId="6" applyFont="1" applyFill="1" applyBorder="1" applyAlignment="1">
      <alignment horizontal="center"/>
    </xf>
    <xf numFmtId="0" fontId="4" fillId="0" borderId="1" xfId="6" applyFont="1" applyFill="1" applyBorder="1" applyAlignment="1">
      <alignment horizontal="center"/>
    </xf>
    <xf numFmtId="0" fontId="4" fillId="0" borderId="1" xfId="7" applyFont="1" applyBorder="1" applyAlignment="1"/>
    <xf numFmtId="0" fontId="15" fillId="0" borderId="1" xfId="0" applyFont="1" applyBorder="1" applyAlignment="1"/>
    <xf numFmtId="0" fontId="15" fillId="0" borderId="1" xfId="0" applyFont="1" applyFill="1" applyBorder="1" applyAlignment="1"/>
    <xf numFmtId="0" fontId="15" fillId="11" borderId="1" xfId="6" applyFont="1" applyFill="1" applyBorder="1" applyAlignment="1"/>
    <xf numFmtId="0" fontId="4" fillId="0" borderId="0" xfId="2" applyFont="1" applyBorder="1"/>
    <xf numFmtId="0" fontId="4" fillId="0" borderId="1" xfId="7" applyFont="1" applyBorder="1" applyAlignment="1"/>
    <xf numFmtId="0" fontId="4" fillId="0" borderId="0" xfId="2" applyFont="1"/>
    <xf numFmtId="0" fontId="4" fillId="0" borderId="1" xfId="7" applyFont="1" applyBorder="1" applyAlignment="1"/>
    <xf numFmtId="0" fontId="4" fillId="0" borderId="0" xfId="4" applyFont="1" applyAlignment="1"/>
    <xf numFmtId="0" fontId="10" fillId="0" borderId="0" xfId="4" applyFont="1" applyBorder="1" applyAlignment="1">
      <alignment horizontal="right"/>
    </xf>
    <xf numFmtId="0" fontId="4" fillId="0" borderId="15" xfId="4" applyFont="1" applyBorder="1" applyAlignment="1"/>
    <xf numFmtId="0" fontId="4" fillId="0" borderId="0" xfId="4" applyFont="1" applyBorder="1" applyAlignment="1"/>
    <xf numFmtId="0" fontId="4" fillId="0" borderId="0" xfId="4" applyFont="1" applyBorder="1" applyAlignment="1">
      <alignment horizontal="left"/>
    </xf>
    <xf numFmtId="0" fontId="4" fillId="0" borderId="0" xfId="3" applyFont="1" applyFill="1" applyBorder="1" applyAlignment="1">
      <alignment horizontal="right"/>
    </xf>
    <xf numFmtId="0" fontId="4" fillId="0" borderId="0" xfId="3" applyFont="1" applyFill="1" applyBorder="1" applyAlignment="1">
      <alignment horizontal="center"/>
    </xf>
    <xf numFmtId="1" fontId="4" fillId="0" borderId="0" xfId="3" applyNumberFormat="1" applyFont="1" applyFill="1" applyBorder="1" applyAlignment="1">
      <alignment horizontal="center"/>
    </xf>
    <xf numFmtId="0" fontId="10" fillId="0" borderId="1" xfId="0" applyFont="1" applyFill="1" applyBorder="1" applyAlignment="1"/>
    <xf numFmtId="0" fontId="11" fillId="0" borderId="1" xfId="6" applyFont="1" applyFill="1" applyBorder="1" applyAlignment="1"/>
    <xf numFmtId="0" fontId="0" fillId="0" borderId="1" xfId="0" applyFont="1" applyFill="1" applyBorder="1" applyAlignment="1"/>
    <xf numFmtId="0" fontId="10" fillId="11" borderId="1" xfId="6" applyFont="1" applyFill="1" applyBorder="1" applyAlignment="1"/>
    <xf numFmtId="0" fontId="0" fillId="0" borderId="1" xfId="0" applyFont="1" applyBorder="1" applyAlignment="1"/>
    <xf numFmtId="17" fontId="10" fillId="0" borderId="1" xfId="4" quotePrefix="1" applyNumberFormat="1" applyFont="1" applyBorder="1" applyAlignment="1">
      <alignment horizontal="right"/>
    </xf>
    <xf numFmtId="0" fontId="4" fillId="0" borderId="0" xfId="2" applyFont="1" applyFill="1"/>
    <xf numFmtId="0" fontId="4" fillId="0" borderId="0" xfId="4" applyFont="1" applyAlignment="1"/>
    <xf numFmtId="0" fontId="4" fillId="0" borderId="1" xfId="6" applyFont="1" applyFill="1" applyBorder="1" applyAlignment="1"/>
    <xf numFmtId="0" fontId="4" fillId="3" borderId="1" xfId="6" applyFont="1" applyFill="1" applyBorder="1" applyAlignment="1"/>
    <xf numFmtId="0" fontId="10" fillId="4" borderId="1" xfId="0" applyFont="1" applyFill="1" applyBorder="1" applyAlignment="1"/>
    <xf numFmtId="0" fontId="4" fillId="5" borderId="1" xfId="6" applyFont="1" applyFill="1" applyBorder="1" applyAlignment="1"/>
    <xf numFmtId="0" fontId="10" fillId="4" borderId="1" xfId="6" applyFont="1" applyFill="1" applyBorder="1" applyAlignment="1"/>
    <xf numFmtId="49" fontId="4" fillId="0" borderId="1" xfId="7" applyNumberFormat="1" applyFont="1" applyFill="1" applyBorder="1" applyAlignment="1">
      <alignment horizontal="center"/>
    </xf>
    <xf numFmtId="0" fontId="4" fillId="0" borderId="1" xfId="7" applyFont="1" applyBorder="1" applyAlignment="1"/>
    <xf numFmtId="0" fontId="4" fillId="0" borderId="3" xfId="7" applyFont="1" applyBorder="1"/>
    <xf numFmtId="0" fontId="4" fillId="0" borderId="0" xfId="7" applyFont="1" applyAlignment="1">
      <alignment horizontal="left"/>
    </xf>
    <xf numFmtId="0" fontId="4" fillId="0" borderId="9" xfId="7" applyFont="1" applyBorder="1"/>
    <xf numFmtId="0" fontId="4" fillId="0" borderId="15" xfId="7" applyFont="1" applyFill="1" applyBorder="1"/>
    <xf numFmtId="0" fontId="4" fillId="8" borderId="0" xfId="7" applyFont="1" applyFill="1" applyAlignment="1">
      <alignment horizontal="left"/>
    </xf>
    <xf numFmtId="0" fontId="10" fillId="8" borderId="0" xfId="7" applyFont="1" applyFill="1" applyBorder="1" applyAlignment="1">
      <alignment horizontal="left"/>
    </xf>
    <xf numFmtId="0" fontId="4" fillId="0" borderId="10" xfId="4" applyFont="1" applyFill="1" applyBorder="1" applyAlignment="1"/>
    <xf numFmtId="0" fontId="4" fillId="0" borderId="0" xfId="4" applyFont="1" applyAlignment="1"/>
    <xf numFmtId="0" fontId="4" fillId="0" borderId="9" xfId="4" applyFont="1" applyBorder="1" applyAlignment="1"/>
    <xf numFmtId="0" fontId="4" fillId="0" borderId="15" xfId="4" applyFont="1" applyBorder="1" applyAlignment="1"/>
    <xf numFmtId="0" fontId="4" fillId="0" borderId="0" xfId="4" quotePrefix="1" applyFont="1" applyBorder="1" applyAlignment="1">
      <alignment horizontal="left"/>
    </xf>
    <xf numFmtId="0" fontId="4" fillId="0" borderId="0" xfId="4" applyFont="1" applyBorder="1" applyAlignment="1"/>
    <xf numFmtId="0" fontId="5" fillId="6" borderId="1" xfId="1" applyFill="1" applyBorder="1" applyAlignment="1"/>
    <xf numFmtId="0" fontId="10" fillId="0" borderId="1" xfId="4" applyFont="1" applyBorder="1" applyAlignment="1">
      <alignment horizontal="center"/>
    </xf>
    <xf numFmtId="0" fontId="4" fillId="0" borderId="1" xfId="4" applyFont="1" applyBorder="1" applyAlignment="1">
      <alignment horizontal="center"/>
    </xf>
    <xf numFmtId="0" fontId="4" fillId="0" borderId="1" xfId="7" applyFont="1" applyBorder="1" applyAlignment="1">
      <alignment horizontal="center"/>
    </xf>
    <xf numFmtId="49" fontId="4" fillId="0" borderId="1" xfId="7" applyNumberFormat="1" applyFont="1" applyBorder="1" applyAlignment="1">
      <alignment horizontal="center"/>
    </xf>
    <xf numFmtId="0" fontId="0" fillId="0" borderId="1" xfId="0" applyFont="1" applyFill="1" applyBorder="1" applyAlignment="1"/>
    <xf numFmtId="0" fontId="0" fillId="11" borderId="1" xfId="0" applyFont="1" applyFill="1" applyBorder="1" applyAlignment="1"/>
    <xf numFmtId="0" fontId="0" fillId="3" borderId="1" xfId="0" applyFont="1" applyFill="1" applyBorder="1" applyAlignment="1"/>
    <xf numFmtId="0" fontId="3" fillId="0" borderId="1" xfId="6" applyFont="1" applyFill="1" applyBorder="1" applyAlignment="1">
      <alignment horizontal="center"/>
    </xf>
    <xf numFmtId="164" fontId="10" fillId="4" borderId="1" xfId="6" applyNumberFormat="1" applyFont="1" applyFill="1" applyBorder="1" applyAlignment="1">
      <alignment horizontal="center"/>
    </xf>
    <xf numFmtId="0" fontId="4" fillId="0" borderId="18" xfId="6" applyFont="1" applyBorder="1" applyAlignment="1"/>
    <xf numFmtId="0" fontId="4" fillId="0" borderId="18" xfId="6" applyFont="1" applyFill="1" applyBorder="1" applyAlignment="1"/>
    <xf numFmtId="0" fontId="10" fillId="0" borderId="16" xfId="6" applyFont="1" applyBorder="1" applyAlignment="1"/>
    <xf numFmtId="0" fontId="27" fillId="0" borderId="1" xfId="6" applyFont="1" applyFill="1" applyBorder="1" applyAlignment="1">
      <alignment horizontal="center"/>
    </xf>
    <xf numFmtId="0" fontId="27" fillId="2" borderId="1" xfId="6" applyFont="1" applyFill="1" applyBorder="1" applyAlignment="1">
      <alignment horizontal="center"/>
    </xf>
    <xf numFmtId="0" fontId="22" fillId="0" borderId="7" xfId="1" applyFont="1" applyBorder="1" applyAlignment="1">
      <alignment horizontal="center"/>
    </xf>
    <xf numFmtId="0" fontId="22" fillId="6" borderId="7" xfId="1" applyFont="1" applyFill="1" applyBorder="1" applyAlignment="1">
      <alignment horizontal="center"/>
    </xf>
    <xf numFmtId="0" fontId="4" fillId="0" borderId="19" xfId="6" applyFont="1" applyFill="1" applyBorder="1" applyAlignment="1">
      <alignment horizontal="center"/>
    </xf>
    <xf numFmtId="0" fontId="4" fillId="6" borderId="19" xfId="6" applyFont="1" applyFill="1" applyBorder="1" applyAlignment="1">
      <alignment horizontal="center"/>
    </xf>
    <xf numFmtId="0" fontId="10" fillId="0" borderId="0" xfId="0" applyFont="1" applyFill="1"/>
    <xf numFmtId="0" fontId="5" fillId="0" borderId="1" xfId="1" applyBorder="1" applyAlignment="1"/>
    <xf numFmtId="0" fontId="0" fillId="6" borderId="18" xfId="6" applyFont="1" applyFill="1" applyBorder="1" applyAlignment="1">
      <alignment horizontal="right"/>
    </xf>
    <xf numFmtId="0" fontId="0" fillId="0" borderId="17" xfId="6" applyFont="1" applyFill="1" applyBorder="1" applyAlignment="1">
      <alignment horizontal="right"/>
    </xf>
    <xf numFmtId="0" fontId="10" fillId="0" borderId="18" xfId="7" applyFont="1" applyBorder="1" applyAlignment="1"/>
    <xf numFmtId="0" fontId="4" fillId="0" borderId="17" xfId="7" applyNumberFormat="1" applyFont="1" applyBorder="1" applyAlignment="1">
      <alignment horizontal="center"/>
    </xf>
    <xf numFmtId="164" fontId="10" fillId="13" borderId="1" xfId="6" applyNumberFormat="1" applyFont="1" applyFill="1" applyBorder="1" applyAlignment="1">
      <alignment horizontal="center"/>
    </xf>
    <xf numFmtId="164" fontId="10" fillId="14" borderId="1" xfId="6" applyNumberFormat="1" applyFont="1" applyFill="1" applyBorder="1" applyAlignment="1">
      <alignment horizontal="center"/>
    </xf>
    <xf numFmtId="0" fontId="4" fillId="4" borderId="18" xfId="6" applyFont="1" applyFill="1" applyBorder="1" applyAlignment="1"/>
    <xf numFmtId="0" fontId="12" fillId="4" borderId="18" xfId="6" applyFont="1" applyFill="1" applyBorder="1" applyAlignment="1"/>
    <xf numFmtId="0" fontId="4" fillId="4" borderId="17" xfId="6" applyFont="1" applyFill="1" applyBorder="1" applyAlignment="1"/>
    <xf numFmtId="0" fontId="28" fillId="14" borderId="0" xfId="6" applyFont="1" applyFill="1" applyBorder="1" applyAlignment="1">
      <alignment horizontal="center"/>
    </xf>
    <xf numFmtId="164" fontId="10" fillId="15" borderId="1" xfId="6" applyNumberFormat="1" applyFont="1" applyFill="1" applyBorder="1" applyAlignment="1">
      <alignment horizontal="center"/>
    </xf>
    <xf numFmtId="0" fontId="24" fillId="0" borderId="1" xfId="6" applyFont="1" applyFill="1" applyBorder="1" applyAlignment="1"/>
    <xf numFmtId="0" fontId="26" fillId="0" borderId="1" xfId="6" applyFont="1" applyFill="1" applyBorder="1" applyAlignment="1"/>
    <xf numFmtId="0" fontId="4" fillId="0" borderId="1" xfId="6" applyFont="1" applyBorder="1" applyAlignment="1"/>
    <xf numFmtId="0" fontId="10" fillId="4" borderId="0" xfId="6" applyFont="1" applyFill="1" applyBorder="1" applyAlignment="1"/>
    <xf numFmtId="0" fontId="10" fillId="4" borderId="16" xfId="6" applyFont="1" applyFill="1" applyBorder="1" applyAlignment="1"/>
    <xf numFmtId="0" fontId="3" fillId="0" borderId="16" xfId="6" applyFont="1" applyFill="1" applyBorder="1" applyAlignment="1"/>
    <xf numFmtId="0" fontId="10" fillId="0" borderId="2" xfId="6" applyFont="1" applyBorder="1" applyAlignment="1"/>
    <xf numFmtId="0" fontId="4" fillId="0" borderId="3" xfId="6" applyFont="1" applyBorder="1" applyAlignment="1"/>
    <xf numFmtId="0" fontId="0" fillId="6" borderId="3" xfId="6" applyFont="1" applyFill="1" applyBorder="1" applyAlignment="1">
      <alignment horizontal="right"/>
    </xf>
    <xf numFmtId="0" fontId="4" fillId="0" borderId="3" xfId="6" applyFont="1" applyFill="1" applyBorder="1" applyAlignment="1"/>
    <xf numFmtId="0" fontId="0" fillId="0" borderId="4" xfId="6" applyFont="1" applyFill="1" applyBorder="1" applyAlignment="1">
      <alignment horizontal="right"/>
    </xf>
    <xf numFmtId="0" fontId="4" fillId="0" borderId="18" xfId="6" applyFont="1" applyBorder="1" applyAlignment="1">
      <alignment horizontal="center"/>
    </xf>
    <xf numFmtId="0" fontId="4" fillId="0" borderId="17" xfId="3" applyFont="1" applyFill="1" applyBorder="1" applyAlignment="1"/>
    <xf numFmtId="0" fontId="23" fillId="3" borderId="1" xfId="6" applyNumberFormat="1" applyFont="1" applyFill="1" applyBorder="1" applyAlignment="1">
      <alignment horizontal="center"/>
    </xf>
    <xf numFmtId="0" fontId="23" fillId="4" borderId="1" xfId="6" applyNumberFormat="1" applyFont="1" applyFill="1" applyBorder="1" applyAlignment="1">
      <alignment horizontal="center"/>
    </xf>
    <xf numFmtId="0" fontId="23" fillId="5" borderId="1" xfId="6" applyNumberFormat="1" applyFont="1" applyFill="1" applyBorder="1" applyAlignment="1">
      <alignment horizontal="center"/>
    </xf>
    <xf numFmtId="0" fontId="23" fillId="0" borderId="1" xfId="6" applyNumberFormat="1" applyFont="1" applyFill="1" applyBorder="1" applyAlignment="1">
      <alignment horizontal="center"/>
    </xf>
    <xf numFmtId="0" fontId="14" fillId="0" borderId="1" xfId="6" applyNumberFormat="1" applyFont="1" applyFill="1" applyBorder="1" applyAlignment="1">
      <alignment horizontal="center"/>
    </xf>
    <xf numFmtId="0" fontId="14" fillId="3" borderId="1" xfId="6" applyNumberFormat="1" applyFont="1" applyFill="1" applyBorder="1" applyAlignment="1">
      <alignment horizontal="center"/>
    </xf>
    <xf numFmtId="0" fontId="14" fillId="4" borderId="1" xfId="6" applyNumberFormat="1" applyFont="1" applyFill="1" applyBorder="1" applyAlignment="1">
      <alignment horizontal="center"/>
    </xf>
    <xf numFmtId="0" fontId="14" fillId="5" borderId="1" xfId="6" applyNumberFormat="1" applyFont="1" applyFill="1" applyBorder="1" applyAlignment="1">
      <alignment horizontal="center"/>
    </xf>
    <xf numFmtId="0" fontId="26" fillId="0" borderId="1" xfId="6" applyNumberFormat="1" applyFont="1" applyFill="1" applyBorder="1" applyAlignment="1">
      <alignment horizontal="center"/>
    </xf>
    <xf numFmtId="0" fontId="26" fillId="3" borderId="1" xfId="6" applyNumberFormat="1" applyFont="1" applyFill="1" applyBorder="1" applyAlignment="1">
      <alignment horizontal="center"/>
    </xf>
  </cellXfs>
  <cellStyles count="9">
    <cellStyle name="Hyperlink" xfId="1" builtinId="8"/>
    <cellStyle name="Normal" xfId="0" builtinId="0"/>
    <cellStyle name="Normal 2" xfId="2"/>
    <cellStyle name="Normal 2 2" xfId="3"/>
    <cellStyle name="Normal 2 2 2" xfId="4"/>
    <cellStyle name="Normal 2 3" xfId="5"/>
    <cellStyle name="Normal 3" xfId="6"/>
    <cellStyle name="Normal 5" xfId="7"/>
    <cellStyle name="Normal 6" xfId="8"/>
  </cellStyles>
  <dxfs count="121">
    <dxf>
      <font>
        <color rgb="FF9C0006"/>
      </font>
      <fill>
        <patternFill>
          <bgColor rgb="FFFFC7CE"/>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ont>
        <color theme="9" tint="0.39994506668294322"/>
      </font>
    </dxf>
    <dxf>
      <font>
        <color theme="9" tint="0.39994506668294322"/>
      </font>
    </dxf>
    <dxf>
      <font>
        <color theme="9" tint="0.39994506668294322"/>
      </font>
    </dxf>
    <dxf>
      <font>
        <b/>
        <i val="0"/>
        <color rgb="FFCC0000"/>
      </font>
    </dxf>
    <dxf>
      <font>
        <b/>
        <i val="0"/>
      </font>
    </dxf>
    <dxf>
      <font>
        <b/>
        <i val="0"/>
      </font>
    </dxf>
    <dxf>
      <font>
        <b/>
        <i val="0"/>
      </font>
    </dxf>
    <dxf>
      <font>
        <color rgb="FF9C0006"/>
      </font>
      <fill>
        <patternFill>
          <bgColor rgb="FFFFC7CE"/>
        </patternFill>
      </fill>
    </dxf>
    <dxf>
      <font>
        <b/>
        <i val="0"/>
      </font>
      <fill>
        <patternFill>
          <bgColor rgb="FFFFFF99"/>
        </patternFill>
      </fill>
    </dxf>
    <dxf>
      <fill>
        <patternFill>
          <bgColor theme="0" tint="-0.14996795556505021"/>
        </patternFill>
      </fill>
    </dxf>
    <dxf>
      <fill>
        <patternFill>
          <bgColor rgb="FFFFCC99"/>
        </patternFill>
      </fill>
    </dxf>
    <dxf>
      <fill>
        <patternFill>
          <bgColor theme="0" tint="-0.14996795556505021"/>
        </patternFill>
      </fill>
    </dxf>
    <dxf>
      <fill>
        <patternFill>
          <bgColor rgb="FFFFCC99"/>
        </patternFill>
      </fill>
    </dxf>
    <dxf>
      <font>
        <b/>
        <i val="0"/>
        <color rgb="FFCC0000"/>
      </font>
      <fill>
        <patternFill>
          <bgColor rgb="FFFFFF99"/>
        </patternFill>
      </fill>
    </dxf>
    <dxf>
      <font>
        <b/>
        <i val="0"/>
      </font>
    </dxf>
    <dxf>
      <font>
        <b/>
        <i val="0"/>
        <color rgb="FFCC0000"/>
      </font>
    </dxf>
    <dxf>
      <font>
        <b/>
        <i val="0"/>
      </font>
    </dxf>
    <dxf>
      <font>
        <b/>
        <i val="0"/>
      </font>
    </dxf>
    <dxf>
      <font>
        <b/>
        <i val="0"/>
      </font>
    </dxf>
    <dxf>
      <font>
        <color rgb="FF9C0006"/>
      </font>
      <fill>
        <patternFill>
          <bgColor rgb="FFFFC7CE"/>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ont>
        <b/>
        <i val="0"/>
      </font>
      <fill>
        <patternFill>
          <bgColor rgb="FFFFFF99"/>
        </patternFill>
      </fill>
    </dxf>
    <dxf>
      <fill>
        <patternFill>
          <bgColor theme="0" tint="-0.14996795556505021"/>
        </patternFill>
      </fill>
    </dxf>
    <dxf>
      <fill>
        <patternFill>
          <bgColor rgb="FFFFCC99"/>
        </patternFill>
      </fill>
    </dxf>
    <dxf>
      <fill>
        <patternFill>
          <bgColor theme="0" tint="-0.14996795556505021"/>
        </patternFill>
      </fill>
    </dxf>
    <dxf>
      <fill>
        <patternFill>
          <bgColor rgb="FFFFCC99"/>
        </patternFill>
      </fill>
    </dxf>
    <dxf>
      <font>
        <b/>
        <i val="0"/>
        <color rgb="FFCC0000"/>
      </font>
      <fill>
        <patternFill>
          <bgColor rgb="FFFFFF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ill>
        <patternFill>
          <bgColor theme="0" tint="-0.14996795556505021"/>
        </patternFill>
      </fill>
    </dxf>
    <dxf>
      <fill>
        <patternFill>
          <bgColor rgb="FFFFCC99"/>
        </patternFill>
      </fill>
    </dxf>
    <dxf>
      <font>
        <b/>
        <i val="0"/>
        <color rgb="FFCC0000"/>
      </font>
      <fill>
        <patternFill>
          <bgColor rgb="FFFFFF99"/>
        </patternFill>
      </fill>
    </dxf>
    <dxf>
      <font>
        <b/>
        <i val="0"/>
      </font>
    </dxf>
    <dxf>
      <font>
        <b/>
        <i val="0"/>
      </font>
      <fill>
        <patternFill>
          <bgColor rgb="FFFFFF99"/>
        </patternFill>
      </fill>
    </dxf>
    <dxf>
      <fill>
        <patternFill>
          <bgColor theme="0" tint="-0.14996795556505021"/>
        </patternFill>
      </fill>
    </dxf>
    <dxf>
      <fill>
        <patternFill>
          <bgColor rgb="FFFFCC99"/>
        </patternFill>
      </fill>
    </dxf>
    <dxf>
      <fill>
        <patternFill>
          <bgColor theme="0" tint="-0.14996795556505021"/>
        </patternFill>
      </fill>
    </dxf>
    <dxf>
      <fill>
        <patternFill>
          <bgColor rgb="FFFFCC99"/>
        </patternFill>
      </fill>
    </dxf>
    <dxf>
      <font>
        <b/>
        <i val="0"/>
        <color rgb="FFCC0000"/>
      </font>
      <fill>
        <patternFill>
          <bgColor rgb="FFFFFF99"/>
        </patternFill>
      </fill>
    </dxf>
    <dxf>
      <font>
        <b/>
        <i val="0"/>
        <color rgb="FFCC0000"/>
      </font>
    </dxf>
    <dxf>
      <font>
        <b/>
        <i val="0"/>
      </font>
    </dxf>
    <dxf>
      <font>
        <b/>
        <i val="0"/>
      </font>
    </dxf>
    <dxf>
      <font>
        <b/>
        <i val="0"/>
      </font>
    </dxf>
    <dxf>
      <font>
        <color rgb="FF9C0006"/>
      </font>
      <fill>
        <patternFill>
          <bgColor rgb="FFFFC7CE"/>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ont>
        <b/>
        <i val="0"/>
      </font>
      <fill>
        <patternFill>
          <bgColor rgb="FFFFFF99"/>
        </patternFill>
      </fill>
    </dxf>
    <dxf>
      <fill>
        <patternFill>
          <bgColor theme="0" tint="-0.14996795556505021"/>
        </patternFill>
      </fill>
    </dxf>
    <dxf>
      <fill>
        <patternFill>
          <bgColor rgb="FFFFCC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ill>
        <patternFill>
          <bgColor theme="0" tint="-0.14996795556505021"/>
        </patternFill>
      </fill>
    </dxf>
    <dxf>
      <fill>
        <patternFill>
          <bgColor rgb="FFFFCC99"/>
        </patternFill>
      </fill>
    </dxf>
    <dxf>
      <font>
        <b/>
        <i val="0"/>
        <color rgb="FFCC0000"/>
      </font>
      <fill>
        <patternFill>
          <bgColor rgb="FFFFFF99"/>
        </patternFill>
      </fill>
    </dxf>
    <dxf>
      <font>
        <b/>
        <i val="0"/>
      </font>
    </dxf>
    <dxf>
      <font>
        <color rgb="FF0070C0"/>
      </font>
    </dxf>
    <dxf>
      <font>
        <color rgb="FF0070C0"/>
      </font>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color theme="9" tint="0.39994506668294322"/>
      </font>
    </dxf>
    <dxf>
      <font>
        <color theme="9" tint="0.39994506668294322"/>
      </font>
    </dxf>
    <dxf>
      <font>
        <color theme="9" tint="0.39994506668294322"/>
      </font>
    </dxf>
    <dxf>
      <font>
        <b/>
        <i val="0"/>
        <color rgb="FFCC0000"/>
      </font>
    </dxf>
    <dxf>
      <font>
        <b/>
        <i val="0"/>
      </font>
    </dxf>
    <dxf>
      <font>
        <b/>
        <i val="0"/>
      </font>
    </dxf>
    <dxf>
      <font>
        <b/>
        <i val="0"/>
      </font>
    </dxf>
    <dxf>
      <font>
        <color rgb="FF9C0006"/>
      </font>
      <fill>
        <patternFill>
          <bgColor rgb="FFFFC7CE"/>
        </patternFill>
      </fill>
    </dxf>
    <dxf>
      <font>
        <b/>
        <i val="0"/>
      </font>
    </dxf>
  </dxfs>
  <tableStyles count="0" defaultTableStyle="TableStyleMedium2" defaultPivotStyle="PivotStyleLight16"/>
  <colors>
    <mruColors>
      <color rgb="FFFFCC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25810</xdr:colOff>
      <xdr:row>2</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387760</xdr:colOff>
      <xdr:row>2</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387760</xdr:colOff>
      <xdr:row>2</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1</xdr:col>
      <xdr:colOff>387760</xdr:colOff>
      <xdr:row>2</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AG98"/>
  <sheetViews>
    <sheetView showGridLines="0" showRowColHeaders="0" tabSelected="1" zoomScaleNormal="100" workbookViewId="0">
      <pane xSplit="18" ySplit="8" topLeftCell="S9" activePane="bottomRight" state="frozen"/>
      <selection pane="topRight" activeCell="S1" sqref="S1"/>
      <selection pane="bottomLeft" activeCell="A9" sqref="A9"/>
      <selection pane="bottomRight" activeCell="T1" sqref="T1"/>
    </sheetView>
  </sheetViews>
  <sheetFormatPr defaultRowHeight="12.75" x14ac:dyDescent="0.2"/>
  <cols>
    <col min="1" max="1" width="3.28515625" style="60" hidden="1" customWidth="1"/>
    <col min="2" max="2" width="5.140625" style="60" bestFit="1" customWidth="1"/>
    <col min="3" max="3" width="4.7109375" style="60" customWidth="1"/>
    <col min="4" max="4" width="3" style="60" hidden="1" customWidth="1"/>
    <col min="5" max="5" width="16.7109375" style="60" hidden="1" customWidth="1"/>
    <col min="6" max="6" width="4.42578125" style="60" customWidth="1"/>
    <col min="7" max="7" width="3" style="60" hidden="1" customWidth="1"/>
    <col min="8" max="8" width="16.7109375" style="60" hidden="1" customWidth="1"/>
    <col min="9" max="9" width="4.28515625" style="252" customWidth="1"/>
    <col min="10" max="10" width="3" style="252" hidden="1" customWidth="1"/>
    <col min="11" max="11" width="16.7109375" style="60" hidden="1" customWidth="1"/>
    <col min="12" max="12" width="20.5703125" style="60" bestFit="1" customWidth="1"/>
    <col min="13" max="13" width="7.5703125" style="60" bestFit="1" customWidth="1"/>
    <col min="14" max="14" width="4" style="60" hidden="1" customWidth="1"/>
    <col min="15" max="15" width="14.28515625" style="60" hidden="1" customWidth="1"/>
    <col min="16" max="16" width="6.7109375" style="60" hidden="1" customWidth="1"/>
    <col min="17" max="17" width="2.28515625" style="60" hidden="1" customWidth="1"/>
    <col min="18" max="18" width="1.85546875" style="60" hidden="1" customWidth="1"/>
    <col min="19" max="29" width="6.7109375" style="60" customWidth="1"/>
    <col min="30" max="32" width="3.7109375" style="60" customWidth="1"/>
    <col min="33" max="33" width="5.28515625" style="60" customWidth="1"/>
    <col min="34" max="16384" width="9.140625" style="60"/>
  </cols>
  <sheetData>
    <row r="1" spans="1:33" x14ac:dyDescent="0.2">
      <c r="C1" s="238" t="s">
        <v>0</v>
      </c>
      <c r="U1" s="252" t="s">
        <v>443</v>
      </c>
      <c r="V1" s="252"/>
      <c r="W1" s="252"/>
      <c r="Y1" s="360" t="s">
        <v>2</v>
      </c>
      <c r="Z1" s="361"/>
      <c r="AA1" s="362" t="s">
        <v>445</v>
      </c>
      <c r="AB1" s="363"/>
      <c r="AC1" s="364" t="s">
        <v>446</v>
      </c>
      <c r="AD1" s="4"/>
      <c r="AE1" s="5" t="s">
        <v>4</v>
      </c>
      <c r="AF1" s="5"/>
    </row>
    <row r="2" spans="1:33" x14ac:dyDescent="0.2">
      <c r="C2" s="1" t="s">
        <v>444</v>
      </c>
      <c r="X2" s="359" t="s">
        <v>451</v>
      </c>
      <c r="Y2" s="333"/>
      <c r="Z2" s="333"/>
      <c r="AA2" s="333"/>
      <c r="AB2" s="365"/>
      <c r="AC2" s="332"/>
      <c r="AD2" s="366"/>
      <c r="AE2" s="8" t="s">
        <v>5</v>
      </c>
      <c r="AF2" s="8"/>
    </row>
    <row r="3" spans="1:33" x14ac:dyDescent="0.2">
      <c r="L3" s="341" t="s">
        <v>449</v>
      </c>
      <c r="M3" s="352"/>
      <c r="X3" s="3"/>
      <c r="Y3" s="3"/>
      <c r="Z3" s="3"/>
      <c r="AA3" s="3"/>
      <c r="AB3" s="3"/>
      <c r="AC3" s="3"/>
      <c r="AD3" s="4"/>
      <c r="AE3" s="9" t="s">
        <v>6</v>
      </c>
      <c r="AF3" s="9"/>
    </row>
    <row r="4" spans="1:33" s="2" customFormat="1" x14ac:dyDescent="0.2">
      <c r="A4" s="303" t="s">
        <v>7</v>
      </c>
      <c r="B4" s="303" t="s">
        <v>7</v>
      </c>
      <c r="C4" s="303"/>
      <c r="D4" s="303" t="s">
        <v>7</v>
      </c>
      <c r="E4" s="303" t="s">
        <v>7</v>
      </c>
      <c r="F4" s="303"/>
      <c r="G4" s="303" t="s">
        <v>7</v>
      </c>
      <c r="H4" s="303" t="s">
        <v>7</v>
      </c>
      <c r="I4" s="303"/>
      <c r="J4" s="303" t="s">
        <v>7</v>
      </c>
      <c r="K4" s="303" t="s">
        <v>7</v>
      </c>
      <c r="L4" s="10"/>
      <c r="M4" s="278" t="s">
        <v>7</v>
      </c>
      <c r="N4" s="11" t="s">
        <v>7</v>
      </c>
      <c r="O4" s="11"/>
      <c r="P4" s="11" t="s">
        <v>7</v>
      </c>
      <c r="Q4" s="11" t="s">
        <v>7</v>
      </c>
      <c r="R4" s="237" t="s">
        <v>7</v>
      </c>
      <c r="S4" s="240" t="str">
        <f>HYPERLINK("http://kaart.delfi.ee/?bookmark=cda1a90728898d6a841fffc33e06fd12","Haapsalu")</f>
        <v>Haapsalu</v>
      </c>
      <c r="T4" s="240" t="str">
        <f>HYPERLINK("http://kaart.delfi.ee/?bookmark=9e89d88e4e67e76c671400cf5b86620c","K-Järve")</f>
        <v>K-Järve</v>
      </c>
      <c r="U4" s="240" t="str">
        <f>HYPERLINK("http://kaart.delfi.ee/?bookmark=9e89d88e4e67e76c671400cf5b86620c","K-Järve")</f>
        <v>K-Järve</v>
      </c>
      <c r="V4" s="241" t="str">
        <f>HYPERLINK("http://kaart.delfi.ee/?bookmark=cda1a90728898d6a841fffc33e06fd12","Haapsalu")</f>
        <v>Haapsalu</v>
      </c>
      <c r="W4" s="240" t="str">
        <f>HYPERLINK("http://kaart.delfi.ee/?bookmark=cda1a90728898d6a841fffc33e06fd12","Haapsalu")</f>
        <v>Haapsalu</v>
      </c>
      <c r="X4" s="241" t="str">
        <f>HYPERLINK("http://kaart.delfi.ee/?bookmark=9e89d88e4e67e76c671400cf5b86620c","K-Järve")</f>
        <v>K-Järve</v>
      </c>
      <c r="Y4" s="240" t="str">
        <f>HYPERLINK("http://kaart.delfi.ee/?bookmark=9e89d88e4e67e76c671400cf5b86620c","K-Järve")</f>
        <v>K-Järve</v>
      </c>
      <c r="Z4" s="240" t="str">
        <f>HYPERLINK("http://kaart.delfi.ee/?bookmark=0807568cf7d8a03cedbb545921254497","Tallinn")</f>
        <v>Tallinn</v>
      </c>
      <c r="AA4" s="241" t="str">
        <f>HYPERLINK("http://kaart.delfi.ee/?bookmark=0807568cf7d8a03cedbb545921254497","Tallinn")</f>
        <v>Tallinn</v>
      </c>
      <c r="AB4" s="240" t="str">
        <f>HYPERLINK("http://kaart.delfi.ee/?bookmark=0807568cf7d8a03cedbb545921254497","Tallinn")</f>
        <v>Tallinn</v>
      </c>
      <c r="AC4" s="241" t="str">
        <f>HYPERLINK("http://kaart.delfi.ee/?bookmark=0807568cf7d8a03cedbb545921254497","Tallinn")</f>
        <v>Tallinn</v>
      </c>
      <c r="AD4" s="12" t="s">
        <v>8</v>
      </c>
      <c r="AE4" s="13"/>
      <c r="AF4" s="14"/>
      <c r="AG4" s="15"/>
    </row>
    <row r="5" spans="1:33" s="2" customFormat="1" ht="13.5" thickBot="1" x14ac:dyDescent="0.25">
      <c r="A5" s="303" t="s">
        <v>7</v>
      </c>
      <c r="B5" s="303" t="s">
        <v>7</v>
      </c>
      <c r="C5" s="303"/>
      <c r="D5" s="303" t="s">
        <v>7</v>
      </c>
      <c r="E5" s="303" t="s">
        <v>7</v>
      </c>
      <c r="F5" s="303"/>
      <c r="G5" s="303" t="s">
        <v>7</v>
      </c>
      <c r="H5" s="303" t="s">
        <v>7</v>
      </c>
      <c r="I5" s="303"/>
      <c r="J5" s="303" t="s">
        <v>7</v>
      </c>
      <c r="K5" s="303" t="s">
        <v>7</v>
      </c>
      <c r="L5" s="10" t="s">
        <v>396</v>
      </c>
      <c r="M5" s="278" t="s">
        <v>7</v>
      </c>
      <c r="N5" s="11" t="s">
        <v>7</v>
      </c>
      <c r="O5" s="11"/>
      <c r="P5" s="11" t="s">
        <v>7</v>
      </c>
      <c r="Q5" s="11" t="s">
        <v>7</v>
      </c>
      <c r="R5" s="11" t="s">
        <v>7</v>
      </c>
      <c r="S5" s="11" t="s">
        <v>9</v>
      </c>
      <c r="T5" s="339" t="s">
        <v>9</v>
      </c>
      <c r="U5" s="339" t="s">
        <v>9</v>
      </c>
      <c r="V5" s="16" t="s">
        <v>3</v>
      </c>
      <c r="W5" s="11" t="s">
        <v>9</v>
      </c>
      <c r="X5" s="340" t="s">
        <v>3</v>
      </c>
      <c r="Y5" s="339" t="s">
        <v>9</v>
      </c>
      <c r="Z5" s="11" t="s">
        <v>9</v>
      </c>
      <c r="AA5" s="16" t="s">
        <v>3</v>
      </c>
      <c r="AB5" s="339" t="s">
        <v>9</v>
      </c>
      <c r="AC5" s="340" t="s">
        <v>3</v>
      </c>
      <c r="AD5" s="17" t="s">
        <v>7</v>
      </c>
      <c r="AE5" s="13" t="s">
        <v>10</v>
      </c>
      <c r="AF5" s="14"/>
      <c r="AG5" s="18" t="s">
        <v>11</v>
      </c>
    </row>
    <row r="6" spans="1:33" s="2" customFormat="1" x14ac:dyDescent="0.2">
      <c r="A6" s="303" t="s">
        <v>7</v>
      </c>
      <c r="B6" s="356"/>
      <c r="C6" s="356"/>
      <c r="D6" s="356"/>
      <c r="E6" s="356"/>
      <c r="F6" s="356"/>
      <c r="G6" s="356"/>
      <c r="H6" s="356"/>
      <c r="I6" s="356"/>
      <c r="J6" s="22" t="s">
        <v>15</v>
      </c>
      <c r="K6" s="303" t="s">
        <v>7</v>
      </c>
      <c r="L6" s="278" t="s">
        <v>7</v>
      </c>
      <c r="M6" s="278" t="s">
        <v>7</v>
      </c>
      <c r="N6" s="261" t="s">
        <v>7</v>
      </c>
      <c r="O6" s="11"/>
      <c r="P6" s="11" t="s">
        <v>7</v>
      </c>
      <c r="Q6" s="11" t="s">
        <v>7</v>
      </c>
      <c r="R6" s="11" t="s">
        <v>7</v>
      </c>
      <c r="S6" s="242" t="str">
        <f>HYPERLINK("http://www.petanque.ee/index.php?id=103589&amp;cid=403","28.11")</f>
        <v>28.11</v>
      </c>
      <c r="T6" s="337" t="str">
        <f>HYPERLINK("http://www.petanque.ee/index.php?id=103589&amp;cid=405","19.12")</f>
        <v>19.12</v>
      </c>
      <c r="U6" s="337" t="str">
        <f>HYPERLINK("http://www.petanque.ee/index.php?id=103589&amp;cid=406","20.12")</f>
        <v>20.12</v>
      </c>
      <c r="V6" s="243" t="str">
        <f>HYPERLINK("http://www.petanque.ee/index.php?id=103589&amp;cid=407","23.01")</f>
        <v>23.01</v>
      </c>
      <c r="W6" s="242" t="str">
        <f>HYPERLINK("http://www.petanque.ee/index.php?id=103589&amp;cid=408","24.01")</f>
        <v>24.01</v>
      </c>
      <c r="X6" s="338" t="str">
        <f>HYPERLINK("http://www.petanque.ee/index.php?id=103589&amp;cid=409","20.02")</f>
        <v>20.02</v>
      </c>
      <c r="Y6" s="337" t="str">
        <f>HYPERLINK("http://www.petanque.ee/index.php?id=103589&amp;cid=410","21.02")</f>
        <v>21.02</v>
      </c>
      <c r="Z6" s="242" t="str">
        <f>HYPERLINK("http://www.petanque.ee/index.php?id=103589&amp;cid=411","19.03")</f>
        <v>19.03</v>
      </c>
      <c r="AA6" s="243" t="str">
        <f>HYPERLINK("http://www.petanque.ee/index.php?id=103589&amp;cid=412","20.03")</f>
        <v>20.03</v>
      </c>
      <c r="AB6" s="337" t="str">
        <f>HYPERLINK("http://www.petanque.ee/index.php?id=103589&amp;cid=413","16.04")</f>
        <v>16.04</v>
      </c>
      <c r="AC6" s="338" t="str">
        <f>HYPERLINK("http://www.petanque.ee/index.php?id=103589&amp;cid=414","17.04")</f>
        <v>17.04</v>
      </c>
      <c r="AD6" s="19" t="s">
        <v>7</v>
      </c>
      <c r="AE6" s="4" t="s">
        <v>12</v>
      </c>
      <c r="AF6" s="20" t="s">
        <v>13</v>
      </c>
      <c r="AG6" s="18" t="s">
        <v>14</v>
      </c>
    </row>
    <row r="7" spans="1:33" s="2" customFormat="1" x14ac:dyDescent="0.2">
      <c r="A7" s="260" t="s">
        <v>7</v>
      </c>
      <c r="B7" s="358" t="s">
        <v>453</v>
      </c>
      <c r="C7" s="349"/>
      <c r="D7" s="350" t="s">
        <v>15</v>
      </c>
      <c r="E7" s="349" t="s">
        <v>7</v>
      </c>
      <c r="F7" s="349"/>
      <c r="G7" s="350" t="s">
        <v>15</v>
      </c>
      <c r="H7" s="349" t="s">
        <v>7</v>
      </c>
      <c r="I7" s="351"/>
      <c r="J7" s="268" t="s">
        <v>28</v>
      </c>
      <c r="K7" s="237" t="s">
        <v>7</v>
      </c>
      <c r="L7" s="10"/>
      <c r="M7" s="357" t="s">
        <v>452</v>
      </c>
      <c r="N7" s="22" t="s">
        <v>15</v>
      </c>
      <c r="O7" s="64"/>
      <c r="P7" s="22" t="s">
        <v>7</v>
      </c>
      <c r="Q7" s="22" t="s">
        <v>27</v>
      </c>
      <c r="R7" s="23" t="s">
        <v>28</v>
      </c>
      <c r="S7" s="61" t="s">
        <v>16</v>
      </c>
      <c r="T7" s="61" t="s">
        <v>17</v>
      </c>
      <c r="U7" s="61" t="s">
        <v>16</v>
      </c>
      <c r="V7" s="62" t="s">
        <v>18</v>
      </c>
      <c r="W7" s="61" t="s">
        <v>16</v>
      </c>
      <c r="X7" s="63" t="s">
        <v>17</v>
      </c>
      <c r="Y7" s="61" t="s">
        <v>16</v>
      </c>
      <c r="Z7" s="61" t="s">
        <v>17</v>
      </c>
      <c r="AA7" s="62" t="s">
        <v>19</v>
      </c>
      <c r="AB7" s="61" t="s">
        <v>17</v>
      </c>
      <c r="AC7" s="63" t="s">
        <v>16</v>
      </c>
      <c r="AD7" s="17" t="s">
        <v>7</v>
      </c>
      <c r="AE7" s="19" t="s">
        <v>7</v>
      </c>
      <c r="AF7" s="19" t="s">
        <v>20</v>
      </c>
      <c r="AG7" s="18" t="s">
        <v>21</v>
      </c>
    </row>
    <row r="8" spans="1:33" s="2" customFormat="1" x14ac:dyDescent="0.2">
      <c r="A8" s="22" t="s">
        <v>15</v>
      </c>
      <c r="B8" s="262" t="s">
        <v>448</v>
      </c>
      <c r="C8" s="259" t="s">
        <v>392</v>
      </c>
      <c r="D8" s="259" t="s">
        <v>7</v>
      </c>
      <c r="E8" s="354" t="s">
        <v>392</v>
      </c>
      <c r="F8" s="37" t="s">
        <v>27</v>
      </c>
      <c r="G8" s="37" t="s">
        <v>27</v>
      </c>
      <c r="H8" s="303" t="s">
        <v>7</v>
      </c>
      <c r="I8" s="355" t="s">
        <v>28</v>
      </c>
      <c r="J8" s="21" t="s">
        <v>7</v>
      </c>
      <c r="K8" s="251" t="s">
        <v>28</v>
      </c>
      <c r="L8" s="10" t="s">
        <v>23</v>
      </c>
      <c r="M8" s="307" t="s">
        <v>448</v>
      </c>
      <c r="N8" s="278" t="s">
        <v>7</v>
      </c>
      <c r="O8" s="23" t="s">
        <v>25</v>
      </c>
      <c r="P8" s="22" t="s">
        <v>26</v>
      </c>
      <c r="Q8" s="22" t="s">
        <v>27</v>
      </c>
      <c r="R8" s="23" t="s">
        <v>28</v>
      </c>
      <c r="S8" s="342" t="str">
        <f>HYPERLINK("#1!G1","  1  ")</f>
        <v xml:space="preserve">  1  </v>
      </c>
      <c r="T8" s="244" t="str">
        <f>HYPERLINK("#2!I1","  2  ")</f>
        <v xml:space="preserve">  2  </v>
      </c>
      <c r="U8" s="244" t="str">
        <f>HYPERLINK("#3!G1","  3  ")</f>
        <v xml:space="preserve">  3  </v>
      </c>
      <c r="V8" s="245" t="str">
        <f>HYPERLINK("#4!I1","  4  ")</f>
        <v xml:space="preserve">  4  </v>
      </c>
      <c r="W8" s="244" t="str">
        <f>HYPERLINK("#5!G1","  5  ")</f>
        <v xml:space="preserve">  5  </v>
      </c>
      <c r="X8" s="245" t="str">
        <f>HYPERLINK("#6!H1","  6  ")</f>
        <v xml:space="preserve">  6  </v>
      </c>
      <c r="Y8" s="244" t="str">
        <f>HYPERLINK("#7!G1","  7  ")</f>
        <v xml:space="preserve">  7  </v>
      </c>
      <c r="Z8" s="244" t="str">
        <f>HYPERLINK("#8!H1","  8  ")</f>
        <v xml:space="preserve">  8  </v>
      </c>
      <c r="AA8" s="245" t="str">
        <f>HYPERLINK("#9!H1","  9  ")</f>
        <v xml:space="preserve">  9  </v>
      </c>
      <c r="AB8" s="244" t="str">
        <f>HYPERLINK("#10!H1","  10  ")</f>
        <v xml:space="preserve">  10  </v>
      </c>
      <c r="AC8" s="322" t="str">
        <f>HYPERLINK("#11!G1","  11  ")</f>
        <v xml:space="preserve">  11  </v>
      </c>
      <c r="AD8" s="24" t="s">
        <v>7</v>
      </c>
      <c r="AE8" s="25" t="s">
        <v>7</v>
      </c>
      <c r="AF8" s="25" t="s">
        <v>7</v>
      </c>
      <c r="AG8" s="26" t="s">
        <v>7</v>
      </c>
    </row>
    <row r="9" spans="1:33" s="2" customFormat="1" x14ac:dyDescent="0.2">
      <c r="A9" s="27">
        <f t="shared" ref="A9:A40" si="0">IF((N9=0),"",RANK(N9,N$9:N$96,0))</f>
        <v>1</v>
      </c>
      <c r="B9" s="263">
        <v>1</v>
      </c>
      <c r="C9" s="367">
        <v>1</v>
      </c>
      <c r="D9" s="250">
        <f t="shared" ref="D9:D40" si="1">IF(N9=0,"",IF(Q9="n","",RANK(E9,E$9:E$96,0)))</f>
        <v>1</v>
      </c>
      <c r="E9" s="264">
        <f t="shared" ref="E9:E40" si="2">IF(Q9="n",0,N9+1000)</f>
        <v>1135.0133000000101</v>
      </c>
      <c r="F9" s="371" t="s">
        <v>429</v>
      </c>
      <c r="G9" s="249" t="str">
        <f t="shared" ref="G9:G40" si="3">IF(Q9="n",RANK(H9,H$9:H$96,0),"")</f>
        <v/>
      </c>
      <c r="H9" s="265">
        <f t="shared" ref="H9:H40" si="4">IF(Q9="n",N9+1000,0)</f>
        <v>0</v>
      </c>
      <c r="I9" s="375" t="s">
        <v>429</v>
      </c>
      <c r="J9" s="253" t="str">
        <f t="shared" ref="J9:J40" si="5">IF(R9="j",RANK(K9,K$9:K$96,0),"")</f>
        <v/>
      </c>
      <c r="K9" s="266">
        <f t="shared" ref="K9:K40" si="6">IF(R9="j",N9+1000,0)</f>
        <v>0</v>
      </c>
      <c r="L9" s="303" t="s">
        <v>29</v>
      </c>
      <c r="M9" s="331">
        <v>135.01330000000999</v>
      </c>
      <c r="N9" s="28">
        <f t="shared" ref="N9:N40" si="7">O9+P9</f>
        <v>135.01330000000999</v>
      </c>
      <c r="O9" s="267">
        <f t="shared" ref="O9:O40" si="8">COUNTIF(S9:AC9,25)/100+COUNTIF(S9:AC9,20)/1000+COUNTIF(S9:AC9,16)/10000+COUNTIF(S9:AC9,12)/100000+COUNTIF(S9:AC9,9)/1000000+COUNTIF(S9:AC9,7)/10000000+COUNTIF(S9:AC9,5)/100000000+COUNTIF(S9:AC9,4)/1000000000+COUNTIF(S9:AC9,3)/10000000000+COUNTIF(S9:AC9,2)/100000000000</f>
        <v>1.3300000010000002E-2</v>
      </c>
      <c r="P9" s="28">
        <f t="array" ref="P9">(IF(COUNT(S9,T9,U9,W9,Y9,Z9,AB9)&lt;5,SUM(S9,T9,U9,W9,Y9,Z9,AB9),SUM(LARGE((S9,T9,U9,W9,Y9,Z9,AB9),{1;2;3;4;5}))))+(IF(COUNT(V9,X9,AA9,AC9)&lt;3,SUM(V9,X9,AA9,AC9),SUM(LARGE((V9,X9,AA9,AC9),{1;2;3}))))</f>
        <v>135</v>
      </c>
      <c r="Q9" s="28"/>
      <c r="R9" s="28"/>
      <c r="S9" s="278">
        <v>16</v>
      </c>
      <c r="T9" s="278">
        <v>20</v>
      </c>
      <c r="U9" s="256">
        <v>20</v>
      </c>
      <c r="V9" s="277">
        <v>25</v>
      </c>
      <c r="W9" s="277">
        <v>16</v>
      </c>
      <c r="X9" s="277">
        <v>2</v>
      </c>
      <c r="Y9" s="277">
        <v>20</v>
      </c>
      <c r="Z9" s="336" t="s">
        <v>30</v>
      </c>
      <c r="AA9" s="336" t="s">
        <v>30</v>
      </c>
      <c r="AB9" s="335">
        <v>1</v>
      </c>
      <c r="AC9" s="277">
        <v>16</v>
      </c>
      <c r="AD9" s="29">
        <f t="shared" ref="AD9:AD40" si="9">COUNTIF(S9:AC9,"&gt;0")</f>
        <v>9</v>
      </c>
      <c r="AE9" s="30">
        <f t="shared" ref="AE9:AE40" si="10">COUNTIF(S9:U9,"&gt;=12")+COUNTIF(W9,"&gt;=12")+COUNTIF(Y9:Z9,"&gt;=12")+COUNTIF(AB9,"&gt;=12")+COUNTIF(V9,"&gt;=16")+COUNTIF(X9,"&gt;=16")+COUNTIF(AA9,"&gt;=16")+COUNTIF(AC9,"&gt;=16")</f>
        <v>7</v>
      </c>
      <c r="AF9" s="31">
        <f t="shared" ref="AF9:AF40" si="11">COUNTIF(S9:U9,"=20")+COUNTIF(W9,"=20")+COUNTIF(Y9:Z9,"=20")+COUNTIF(AB9,"=20")+COUNTIF(S9:AC9,"=25")</f>
        <v>4</v>
      </c>
      <c r="AG9" s="32">
        <f t="shared" ref="AG9:AG40" si="12">COUNTIF(S9:AC9,"=25")</f>
        <v>1</v>
      </c>
    </row>
    <row r="10" spans="1:33" s="2" customFormat="1" x14ac:dyDescent="0.2">
      <c r="A10" s="27">
        <f t="shared" si="0"/>
        <v>2</v>
      </c>
      <c r="B10" s="263">
        <v>2</v>
      </c>
      <c r="C10" s="368">
        <v>2</v>
      </c>
      <c r="D10" s="250">
        <f t="shared" si="1"/>
        <v>2</v>
      </c>
      <c r="E10" s="264">
        <f t="shared" si="2"/>
        <v>1128.00242011</v>
      </c>
      <c r="F10" s="371" t="s">
        <v>429</v>
      </c>
      <c r="G10" s="249" t="str">
        <f t="shared" si="3"/>
        <v/>
      </c>
      <c r="H10" s="265">
        <f t="shared" si="4"/>
        <v>0</v>
      </c>
      <c r="I10" s="375" t="s">
        <v>429</v>
      </c>
      <c r="J10" s="253" t="str">
        <f t="shared" si="5"/>
        <v/>
      </c>
      <c r="K10" s="266">
        <f t="shared" si="6"/>
        <v>0</v>
      </c>
      <c r="L10" s="295" t="s">
        <v>31</v>
      </c>
      <c r="M10" s="348">
        <v>128.00242011</v>
      </c>
      <c r="N10" s="28">
        <f t="shared" si="7"/>
        <v>128.00242011</v>
      </c>
      <c r="O10" s="267">
        <f t="shared" si="8"/>
        <v>2.4201100000000001E-3</v>
      </c>
      <c r="P10" s="28">
        <f t="array" ref="P10">(IF(COUNT(S10,T10,U10,W10,Y10,Z10,AB10)&lt;5,SUM(S10,T10,U10,W10,Y10,Z10,AB10),SUM(LARGE((S10,T10,U10,W10,Y10,Z10,AB10),{1;2;3;4;5}))))+(IF(COUNT(V10,X10,AA10,AC10)&lt;3,SUM(V10,X10,AA10,AC10),SUM(LARGE((V10,X10,AA10,AC10),{1;2;3}))))</f>
        <v>128</v>
      </c>
      <c r="Q10" s="28"/>
      <c r="R10" s="28"/>
      <c r="S10" s="278">
        <v>12</v>
      </c>
      <c r="T10" s="335">
        <v>7</v>
      </c>
      <c r="U10" s="278">
        <v>16</v>
      </c>
      <c r="V10" s="277">
        <v>16</v>
      </c>
      <c r="W10" s="277">
        <v>20</v>
      </c>
      <c r="X10" s="277">
        <v>16</v>
      </c>
      <c r="Y10" s="277">
        <v>12</v>
      </c>
      <c r="Z10" s="277">
        <v>16</v>
      </c>
      <c r="AA10" s="336">
        <v>5</v>
      </c>
      <c r="AB10" s="335">
        <v>1</v>
      </c>
      <c r="AC10" s="277">
        <v>20</v>
      </c>
      <c r="AD10" s="33">
        <f t="shared" si="9"/>
        <v>11</v>
      </c>
      <c r="AE10" s="34">
        <f t="shared" si="10"/>
        <v>8</v>
      </c>
      <c r="AF10" s="35">
        <f t="shared" si="11"/>
        <v>1</v>
      </c>
      <c r="AG10" s="36">
        <f t="shared" si="12"/>
        <v>0</v>
      </c>
    </row>
    <row r="11" spans="1:33" s="2" customFormat="1" x14ac:dyDescent="0.2">
      <c r="A11" s="27">
        <f t="shared" si="0"/>
        <v>3</v>
      </c>
      <c r="B11" s="263">
        <v>3</v>
      </c>
      <c r="C11" s="369">
        <v>3</v>
      </c>
      <c r="D11" s="250">
        <f t="shared" si="1"/>
        <v>3</v>
      </c>
      <c r="E11" s="264">
        <f t="shared" si="2"/>
        <v>1110.011131001</v>
      </c>
      <c r="F11" s="371" t="s">
        <v>429</v>
      </c>
      <c r="G11" s="249" t="str">
        <f t="shared" si="3"/>
        <v/>
      </c>
      <c r="H11" s="265">
        <f t="shared" si="4"/>
        <v>0</v>
      </c>
      <c r="I11" s="375" t="s">
        <v>429</v>
      </c>
      <c r="J11" s="253" t="str">
        <f t="shared" si="5"/>
        <v/>
      </c>
      <c r="K11" s="266">
        <f t="shared" si="6"/>
        <v>0</v>
      </c>
      <c r="L11" s="303" t="s">
        <v>32</v>
      </c>
      <c r="M11" s="331">
        <v>110.011131001</v>
      </c>
      <c r="N11" s="28">
        <f t="shared" si="7"/>
        <v>110.011131001</v>
      </c>
      <c r="O11" s="267">
        <f t="shared" si="8"/>
        <v>1.1131000999999998E-2</v>
      </c>
      <c r="P11" s="28">
        <f t="array" ref="P11">(IF(COUNT(S11,T11,U11,W11,Y11,Z11,AB11)&lt;5,SUM(S11,T11,U11,W11,Y11,Z11,AB11),SUM(LARGE((S11,T11,U11,W11,Y11,Z11,AB11),{1;2;3;4;5}))))+(IF(COUNT(V11,X11,AA11,AC11)&lt;3,SUM(V11,X11,AA11,AC11),SUM(LARGE((V11,X11,AA11,AC11),{1;2;3}))))</f>
        <v>110</v>
      </c>
      <c r="Q11" s="28"/>
      <c r="R11" s="28"/>
      <c r="S11" s="335" t="s">
        <v>30</v>
      </c>
      <c r="T11" s="278">
        <v>4</v>
      </c>
      <c r="U11" s="278">
        <v>12</v>
      </c>
      <c r="V11" s="278">
        <v>12</v>
      </c>
      <c r="W11" s="278">
        <v>20</v>
      </c>
      <c r="X11" s="278">
        <v>25</v>
      </c>
      <c r="Y11" s="278">
        <v>12</v>
      </c>
      <c r="Z11" s="278">
        <v>9</v>
      </c>
      <c r="AA11" s="278">
        <v>16</v>
      </c>
      <c r="AB11" s="335">
        <v>1</v>
      </c>
      <c r="AC11" s="335" t="s">
        <v>30</v>
      </c>
      <c r="AD11" s="33">
        <f t="shared" si="9"/>
        <v>9</v>
      </c>
      <c r="AE11" s="34">
        <f t="shared" si="10"/>
        <v>5</v>
      </c>
      <c r="AF11" s="35">
        <f t="shared" si="11"/>
        <v>2</v>
      </c>
      <c r="AG11" s="36">
        <f t="shared" si="12"/>
        <v>1</v>
      </c>
    </row>
    <row r="12" spans="1:33" s="2" customFormat="1" x14ac:dyDescent="0.2">
      <c r="A12" s="27">
        <f t="shared" si="0"/>
        <v>4</v>
      </c>
      <c r="B12" s="263">
        <v>4</v>
      </c>
      <c r="C12" s="370" t="s">
        <v>429</v>
      </c>
      <c r="D12" s="250" t="str">
        <f t="shared" si="1"/>
        <v/>
      </c>
      <c r="E12" s="264">
        <f t="shared" si="2"/>
        <v>0</v>
      </c>
      <c r="F12" s="372">
        <v>1</v>
      </c>
      <c r="G12" s="249">
        <f t="shared" si="3"/>
        <v>1</v>
      </c>
      <c r="H12" s="265">
        <f t="shared" si="4"/>
        <v>1099.00320001001</v>
      </c>
      <c r="I12" s="375" t="s">
        <v>429</v>
      </c>
      <c r="J12" s="253" t="str">
        <f t="shared" si="5"/>
        <v/>
      </c>
      <c r="K12" s="266">
        <f t="shared" si="6"/>
        <v>0</v>
      </c>
      <c r="L12" s="39" t="s">
        <v>36</v>
      </c>
      <c r="M12" s="331">
        <v>99.003200010010005</v>
      </c>
      <c r="N12" s="28">
        <f t="shared" si="7"/>
        <v>99.003200010010005</v>
      </c>
      <c r="O12" s="267">
        <f t="shared" si="8"/>
        <v>3.2000100100000001E-3</v>
      </c>
      <c r="P12" s="28">
        <f t="array" ref="P12">(IF(COUNT(S12,T12,U12,W12,Y12,Z12,AB12)&lt;5,SUM(S12,T12,U12,W12,Y12,Z12,AB12),SUM(LARGE((S12,T12,U12,W12,Y12,Z12,AB12),{1;2;3;4;5}))))+(IF(COUNT(V12,X12,AA12,AC12)&lt;3,SUM(V12,X12,AA12,AC12),SUM(LARGE((V12,X12,AA12,AC12),{1;2;3}))))</f>
        <v>99</v>
      </c>
      <c r="Q12" s="28" t="s">
        <v>34</v>
      </c>
      <c r="R12" s="28"/>
      <c r="S12" s="278">
        <v>16</v>
      </c>
      <c r="T12" s="278">
        <v>20</v>
      </c>
      <c r="U12" s="278">
        <v>20</v>
      </c>
      <c r="V12" s="336" t="s">
        <v>30</v>
      </c>
      <c r="W12" s="336" t="s">
        <v>30</v>
      </c>
      <c r="X12" s="277">
        <v>2</v>
      </c>
      <c r="Y12" s="277">
        <v>20</v>
      </c>
      <c r="Z12" s="336" t="s">
        <v>30</v>
      </c>
      <c r="AA12" s="277"/>
      <c r="AB12" s="278">
        <v>5</v>
      </c>
      <c r="AC12" s="277">
        <v>16</v>
      </c>
      <c r="AD12" s="33">
        <f t="shared" si="9"/>
        <v>7</v>
      </c>
      <c r="AE12" s="34">
        <f t="shared" si="10"/>
        <v>5</v>
      </c>
      <c r="AF12" s="35">
        <f t="shared" si="11"/>
        <v>3</v>
      </c>
      <c r="AG12" s="36">
        <f t="shared" si="12"/>
        <v>0</v>
      </c>
    </row>
    <row r="13" spans="1:33" s="2" customFormat="1" x14ac:dyDescent="0.2">
      <c r="A13" s="27">
        <f t="shared" si="0"/>
        <v>5</v>
      </c>
      <c r="B13" s="263">
        <v>5</v>
      </c>
      <c r="C13" s="370">
        <v>4</v>
      </c>
      <c r="D13" s="250">
        <f t="shared" si="1"/>
        <v>4</v>
      </c>
      <c r="E13" s="264">
        <f t="shared" si="2"/>
        <v>1089.0023000000001</v>
      </c>
      <c r="F13" s="371" t="s">
        <v>429</v>
      </c>
      <c r="G13" s="249" t="str">
        <f t="shared" si="3"/>
        <v/>
      </c>
      <c r="H13" s="265">
        <f t="shared" si="4"/>
        <v>0</v>
      </c>
      <c r="I13" s="375" t="s">
        <v>429</v>
      </c>
      <c r="J13" s="253" t="str">
        <f t="shared" si="5"/>
        <v/>
      </c>
      <c r="K13" s="266">
        <f t="shared" si="6"/>
        <v>0</v>
      </c>
      <c r="L13" s="21" t="s">
        <v>37</v>
      </c>
      <c r="M13" s="348">
        <v>89.002300000000005</v>
      </c>
      <c r="N13" s="28">
        <f t="shared" si="7"/>
        <v>89.002300000000005</v>
      </c>
      <c r="O13" s="267">
        <f t="shared" si="8"/>
        <v>2.3E-3</v>
      </c>
      <c r="P13" s="28">
        <f t="array" ref="P13">(IF(COUNT(S13,T13,U13,W13,Y13,Z13,AB13)&lt;5,SUM(S13,T13,U13,W13,Y13,Z13,AB13),SUM(LARGE((S13,T13,U13,W13,Y13,Z13,AB13),{1;2;3;4;5}))))+(IF(COUNT(V13,X13,AA13,AC13)&lt;3,SUM(V13,X13,AA13,AC13),SUM(LARGE((V13,X13,AA13,AC13),{1;2;3}))))</f>
        <v>89</v>
      </c>
      <c r="Q13" s="28"/>
      <c r="R13" s="28"/>
      <c r="S13" s="335" t="s">
        <v>30</v>
      </c>
      <c r="T13" s="335" t="s">
        <v>30</v>
      </c>
      <c r="U13" s="278">
        <v>20</v>
      </c>
      <c r="V13" s="336" t="s">
        <v>30</v>
      </c>
      <c r="W13" s="278"/>
      <c r="X13" s="278">
        <v>16</v>
      </c>
      <c r="Y13" s="278">
        <v>20</v>
      </c>
      <c r="Z13" s="278">
        <v>16</v>
      </c>
      <c r="AA13" s="277"/>
      <c r="AB13" s="278">
        <v>1</v>
      </c>
      <c r="AC13" s="278">
        <v>16</v>
      </c>
      <c r="AD13" s="33">
        <f t="shared" si="9"/>
        <v>6</v>
      </c>
      <c r="AE13" s="34">
        <f t="shared" si="10"/>
        <v>5</v>
      </c>
      <c r="AF13" s="35">
        <f t="shared" si="11"/>
        <v>2</v>
      </c>
      <c r="AG13" s="36">
        <f t="shared" si="12"/>
        <v>0</v>
      </c>
    </row>
    <row r="14" spans="1:33" s="2" customFormat="1" x14ac:dyDescent="0.2">
      <c r="A14" s="27">
        <f t="shared" si="0"/>
        <v>6</v>
      </c>
      <c r="B14" s="263">
        <v>6</v>
      </c>
      <c r="C14" s="370" t="s">
        <v>429</v>
      </c>
      <c r="D14" s="250" t="str">
        <f t="shared" si="1"/>
        <v/>
      </c>
      <c r="E14" s="264">
        <f t="shared" si="2"/>
        <v>0</v>
      </c>
      <c r="F14" s="373">
        <v>2</v>
      </c>
      <c r="G14" s="249">
        <f t="shared" si="3"/>
        <v>2</v>
      </c>
      <c r="H14" s="265">
        <f t="shared" si="4"/>
        <v>1085.0011211112001</v>
      </c>
      <c r="I14" s="375" t="s">
        <v>429</v>
      </c>
      <c r="J14" s="253" t="str">
        <f t="shared" si="5"/>
        <v/>
      </c>
      <c r="K14" s="266">
        <f t="shared" si="6"/>
        <v>0</v>
      </c>
      <c r="L14" s="37" t="s">
        <v>33</v>
      </c>
      <c r="M14" s="348">
        <v>85.001121111200007</v>
      </c>
      <c r="N14" s="28">
        <f t="shared" si="7"/>
        <v>85.001121111200007</v>
      </c>
      <c r="O14" s="267">
        <f t="shared" si="8"/>
        <v>1.1211112E-3</v>
      </c>
      <c r="P14" s="28">
        <f t="array" ref="P14">(IF(COUNT(S14,T14,U14,W14,Y14,Z14,AB14)&lt;5,SUM(S14,T14,U14,W14,Y14,Z14,AB14),SUM(LARGE((S14,T14,U14,W14,Y14,Z14,AB14),{1;2;3;4;5}))))+(IF(COUNT(V14,X14,AA14,AC14)&lt;3,SUM(V14,X14,AA14,AC14),SUM(LARGE((V14,X14,AA14,AC14),{1;2;3}))))</f>
        <v>85</v>
      </c>
      <c r="Q14" s="28" t="s">
        <v>34</v>
      </c>
      <c r="R14" s="28"/>
      <c r="S14" s="278">
        <v>12</v>
      </c>
      <c r="T14" s="278">
        <v>7</v>
      </c>
      <c r="U14" s="278">
        <v>9</v>
      </c>
      <c r="V14" s="277">
        <v>16</v>
      </c>
      <c r="W14" s="277">
        <v>20</v>
      </c>
      <c r="X14" s="336" t="s">
        <v>30</v>
      </c>
      <c r="Y14" s="277">
        <v>12</v>
      </c>
      <c r="Z14" s="335">
        <v>3</v>
      </c>
      <c r="AA14" s="277">
        <v>5</v>
      </c>
      <c r="AB14" s="336">
        <v>3</v>
      </c>
      <c r="AC14" s="277">
        <v>4</v>
      </c>
      <c r="AD14" s="33">
        <f t="shared" si="9"/>
        <v>10</v>
      </c>
      <c r="AE14" s="34">
        <f t="shared" si="10"/>
        <v>4</v>
      </c>
      <c r="AF14" s="35">
        <f t="shared" si="11"/>
        <v>1</v>
      </c>
      <c r="AG14" s="36">
        <f t="shared" si="12"/>
        <v>0</v>
      </c>
    </row>
    <row r="15" spans="1:33" s="2" customFormat="1" x14ac:dyDescent="0.2">
      <c r="A15" s="27">
        <f t="shared" si="0"/>
        <v>7</v>
      </c>
      <c r="B15" s="263">
        <v>7</v>
      </c>
      <c r="C15" s="370">
        <v>5</v>
      </c>
      <c r="D15" s="250">
        <f t="shared" si="1"/>
        <v>5</v>
      </c>
      <c r="E15" s="264">
        <f t="shared" si="2"/>
        <v>1079.000131303</v>
      </c>
      <c r="F15" s="371" t="s">
        <v>429</v>
      </c>
      <c r="G15" s="249" t="str">
        <f t="shared" si="3"/>
        <v/>
      </c>
      <c r="H15" s="265">
        <f t="shared" si="4"/>
        <v>0</v>
      </c>
      <c r="I15" s="375" t="s">
        <v>429</v>
      </c>
      <c r="J15" s="253" t="str">
        <f t="shared" si="5"/>
        <v/>
      </c>
      <c r="K15" s="266">
        <f t="shared" si="6"/>
        <v>0</v>
      </c>
      <c r="L15" s="303" t="s">
        <v>35</v>
      </c>
      <c r="M15" s="331">
        <v>79.000131303000003</v>
      </c>
      <c r="N15" s="28">
        <f t="shared" si="7"/>
        <v>79.000131303000003</v>
      </c>
      <c r="O15" s="267">
        <f t="shared" si="8"/>
        <v>1.3130300000000001E-4</v>
      </c>
      <c r="P15" s="28">
        <f t="array" ref="P15">(IF(COUNT(S15,T15,U15,W15,Y15,Z15,AB15)&lt;5,SUM(S15,T15,U15,W15,Y15,Z15,AB15),SUM(LARGE((S15,T15,U15,W15,Y15,Z15,AB15),{1;2;3;4;5}))))+(IF(COUNT(V15,X15,AA15,AC15)&lt;3,SUM(V15,X15,AA15,AC15),SUM(LARGE((V15,X15,AA15,AC15),{1;2;3}))))</f>
        <v>79</v>
      </c>
      <c r="Q15" s="28"/>
      <c r="R15" s="28"/>
      <c r="S15" s="278">
        <v>12</v>
      </c>
      <c r="T15" s="278">
        <v>9</v>
      </c>
      <c r="U15" s="278">
        <v>16</v>
      </c>
      <c r="V15" s="277">
        <v>7</v>
      </c>
      <c r="W15" s="277">
        <v>12</v>
      </c>
      <c r="X15" s="335">
        <v>4</v>
      </c>
      <c r="Y15" s="336">
        <v>7</v>
      </c>
      <c r="Z15" s="335">
        <v>4</v>
      </c>
      <c r="AA15" s="38">
        <v>12</v>
      </c>
      <c r="AB15" s="278">
        <v>7</v>
      </c>
      <c r="AC15" s="277">
        <v>4</v>
      </c>
      <c r="AD15" s="33">
        <f t="shared" si="9"/>
        <v>11</v>
      </c>
      <c r="AE15" s="34">
        <f t="shared" si="10"/>
        <v>3</v>
      </c>
      <c r="AF15" s="35">
        <f t="shared" si="11"/>
        <v>0</v>
      </c>
      <c r="AG15" s="36">
        <f t="shared" si="12"/>
        <v>0</v>
      </c>
    </row>
    <row r="16" spans="1:33" s="2" customFormat="1" x14ac:dyDescent="0.2">
      <c r="A16" s="27">
        <f t="shared" si="0"/>
        <v>8</v>
      </c>
      <c r="B16" s="263">
        <v>8</v>
      </c>
      <c r="C16" s="370">
        <v>6</v>
      </c>
      <c r="D16" s="250">
        <f t="shared" si="1"/>
        <v>6</v>
      </c>
      <c r="E16" s="264">
        <f t="shared" si="2"/>
        <v>1077.0101112</v>
      </c>
      <c r="F16" s="371" t="s">
        <v>429</v>
      </c>
      <c r="G16" s="249" t="str">
        <f t="shared" si="3"/>
        <v/>
      </c>
      <c r="H16" s="265">
        <f t="shared" si="4"/>
        <v>0</v>
      </c>
      <c r="I16" s="375" t="s">
        <v>429</v>
      </c>
      <c r="J16" s="253" t="str">
        <f t="shared" si="5"/>
        <v/>
      </c>
      <c r="K16" s="266">
        <f t="shared" si="6"/>
        <v>0</v>
      </c>
      <c r="L16" s="21" t="s">
        <v>38</v>
      </c>
      <c r="M16" s="348">
        <v>77.010111199999997</v>
      </c>
      <c r="N16" s="28">
        <f t="shared" si="7"/>
        <v>77.010111199999997</v>
      </c>
      <c r="O16" s="267">
        <f t="shared" si="8"/>
        <v>1.0111199999999999E-2</v>
      </c>
      <c r="P16" s="28">
        <f t="array" ref="P16">(IF(COUNT(S16,T16,U16,W16,Y16,Z16,AB16)&lt;5,SUM(S16,T16,U16,W16,Y16,Z16,AB16),SUM(LARGE((S16,T16,U16,W16,Y16,Z16,AB16),{1;2;3;4;5}))))+(IF(COUNT(V16,X16,AA16,AC16)&lt;3,SUM(V16,X16,AA16,AC16),SUM(LARGE((V16,X16,AA16,AC16),{1;2;3}))))</f>
        <v>77</v>
      </c>
      <c r="Q16" s="28"/>
      <c r="R16" s="28"/>
      <c r="S16" s="278">
        <v>1</v>
      </c>
      <c r="T16" s="278">
        <v>16</v>
      </c>
      <c r="U16" s="278">
        <v>7</v>
      </c>
      <c r="V16" s="336" t="s">
        <v>30</v>
      </c>
      <c r="W16" s="336" t="s">
        <v>30</v>
      </c>
      <c r="X16" s="278">
        <v>7</v>
      </c>
      <c r="Y16" s="278">
        <v>9</v>
      </c>
      <c r="Z16" s="336" t="s">
        <v>30</v>
      </c>
      <c r="AA16" s="256">
        <v>25</v>
      </c>
      <c r="AB16" s="256"/>
      <c r="AC16" s="256">
        <v>12</v>
      </c>
      <c r="AD16" s="33">
        <f t="shared" si="9"/>
        <v>7</v>
      </c>
      <c r="AE16" s="34">
        <f t="shared" si="10"/>
        <v>2</v>
      </c>
      <c r="AF16" s="35">
        <f t="shared" si="11"/>
        <v>1</v>
      </c>
      <c r="AG16" s="36">
        <f t="shared" si="12"/>
        <v>1</v>
      </c>
    </row>
    <row r="17" spans="1:33" s="2" customFormat="1" x14ac:dyDescent="0.2">
      <c r="A17" s="27">
        <f t="shared" si="0"/>
        <v>9</v>
      </c>
      <c r="B17" s="263">
        <v>9</v>
      </c>
      <c r="C17" s="370">
        <v>7</v>
      </c>
      <c r="D17" s="250">
        <f t="shared" si="1"/>
        <v>7</v>
      </c>
      <c r="E17" s="264">
        <f t="shared" si="2"/>
        <v>1069.0101110999999</v>
      </c>
      <c r="F17" s="371" t="s">
        <v>429</v>
      </c>
      <c r="G17" s="249" t="str">
        <f t="shared" si="3"/>
        <v/>
      </c>
      <c r="H17" s="265">
        <f t="shared" si="4"/>
        <v>0</v>
      </c>
      <c r="I17" s="375" t="s">
        <v>429</v>
      </c>
      <c r="J17" s="253" t="str">
        <f t="shared" si="5"/>
        <v/>
      </c>
      <c r="K17" s="266">
        <f t="shared" si="6"/>
        <v>0</v>
      </c>
      <c r="L17" s="21" t="s">
        <v>40</v>
      </c>
      <c r="M17" s="348">
        <v>69.010111100000003</v>
      </c>
      <c r="N17" s="28">
        <f t="shared" si="7"/>
        <v>69.010111100000003</v>
      </c>
      <c r="O17" s="267">
        <f t="shared" si="8"/>
        <v>1.0111099999999998E-2</v>
      </c>
      <c r="P17" s="28">
        <f t="array" ref="P17">(IF(COUNT(S17,T17,U17,W17,Y17,Z17,AB17)&lt;5,SUM(S17,T17,U17,W17,Y17,Z17,AB17),SUM(LARGE((S17,T17,U17,W17,Y17,Z17,AB17),{1;2;3;4;5}))))+(IF(COUNT(V17,X17,AA17,AC17)&lt;3,SUM(V17,X17,AA17,AC17),SUM(LARGE((V17,X17,AA17,AC17),{1;2;3}))))</f>
        <v>69</v>
      </c>
      <c r="Q17" s="28"/>
      <c r="R17" s="28"/>
      <c r="S17" s="335" t="s">
        <v>30</v>
      </c>
      <c r="T17" s="278">
        <v>16</v>
      </c>
      <c r="U17" s="335" t="s">
        <v>30</v>
      </c>
      <c r="V17" s="336" t="s">
        <v>30</v>
      </c>
      <c r="W17" s="256"/>
      <c r="X17" s="278">
        <v>7</v>
      </c>
      <c r="Y17" s="11">
        <v>9</v>
      </c>
      <c r="Z17" s="256"/>
      <c r="AA17" s="256">
        <v>25</v>
      </c>
      <c r="AB17" s="11"/>
      <c r="AC17" s="11">
        <v>12</v>
      </c>
      <c r="AD17" s="33">
        <f t="shared" si="9"/>
        <v>5</v>
      </c>
      <c r="AE17" s="34">
        <f t="shared" si="10"/>
        <v>2</v>
      </c>
      <c r="AF17" s="35">
        <f t="shared" si="11"/>
        <v>1</v>
      </c>
      <c r="AG17" s="36">
        <f t="shared" si="12"/>
        <v>1</v>
      </c>
    </row>
    <row r="18" spans="1:33" s="2" customFormat="1" x14ac:dyDescent="0.2">
      <c r="A18" s="27">
        <f t="shared" si="0"/>
        <v>10</v>
      </c>
      <c r="B18" s="263">
        <v>10</v>
      </c>
      <c r="C18" s="370" t="s">
        <v>429</v>
      </c>
      <c r="D18" s="250" t="str">
        <f t="shared" si="1"/>
        <v/>
      </c>
      <c r="E18" s="264">
        <f>IF(Q18="n",0,N18+1000)</f>
        <v>0</v>
      </c>
      <c r="F18" s="374">
        <v>3</v>
      </c>
      <c r="G18" s="249">
        <f t="shared" si="3"/>
        <v>3</v>
      </c>
      <c r="H18" s="265">
        <f>IF(Q18="n",N18+1000,0)</f>
        <v>1060.01010101002</v>
      </c>
      <c r="I18" s="375" t="s">
        <v>429</v>
      </c>
      <c r="J18" s="253" t="str">
        <f t="shared" si="5"/>
        <v/>
      </c>
      <c r="K18" s="266">
        <f>IF(R18="j",N18+1000,0)</f>
        <v>0</v>
      </c>
      <c r="L18" s="39" t="s">
        <v>41</v>
      </c>
      <c r="M18" s="331">
        <v>60</v>
      </c>
      <c r="N18" s="28">
        <f>O18+P18</f>
        <v>60.010101010020001</v>
      </c>
      <c r="O18" s="267">
        <f>COUNTIF(S18:AC18,25)/100+COUNTIF(S18:AC18,20)/1000+COUNTIF(S18:AC18,16)/10000+COUNTIF(S18:AC18,12)/100000+COUNTIF(S18:AC18,9)/1000000+COUNTIF(S18:AC18,7)/10000000+COUNTIF(S18:AC18,5)/100000000+COUNTIF(S18:AC18,4)/1000000000+COUNTIF(S18:AC18,3)/10000000000+COUNTIF(S18:AC18,2)/100000000000</f>
        <v>1.0101010019999999E-2</v>
      </c>
      <c r="P18" s="28">
        <f t="array" ref="P18">(IF(COUNT(S18,T18,U18,W18,Y18,Z18,AB18)&lt;5,SUM(S18,T18,U18,W18,Y18,Z18,AB18),SUM(LARGE((S18,T18,U18,W18,Y18,Z18,AB18),{1;2;3;4;5}))))+(IF(COUNT(V18,X18,AA18,AC18)&lt;3,SUM(V18,X18,AA18,AC18),SUM(LARGE((V18,X18,AA18,AC18),{1;2;3}))))</f>
        <v>60</v>
      </c>
      <c r="Q18" s="28" t="s">
        <v>34</v>
      </c>
      <c r="R18" s="28"/>
      <c r="S18" s="278">
        <v>9</v>
      </c>
      <c r="T18" s="335" t="s">
        <v>30</v>
      </c>
      <c r="U18" s="335" t="s">
        <v>30</v>
      </c>
      <c r="V18" s="277">
        <v>25</v>
      </c>
      <c r="W18" s="277">
        <v>16</v>
      </c>
      <c r="X18" s="336" t="s">
        <v>30</v>
      </c>
      <c r="Y18" s="277"/>
      <c r="Z18" s="277">
        <v>5</v>
      </c>
      <c r="AA18" s="277">
        <v>2</v>
      </c>
      <c r="AB18" s="274">
        <v>1</v>
      </c>
      <c r="AC18" s="330">
        <v>2</v>
      </c>
      <c r="AD18" s="33">
        <f>COUNTIF(S18:AC18,"&gt;0")</f>
        <v>7</v>
      </c>
      <c r="AE18" s="34">
        <f>COUNTIF(S18:U18,"&gt;=12")+COUNTIF(W18,"&gt;=12")+COUNTIF(Y18:Z18,"&gt;=12")+COUNTIF(AB18,"&gt;=12")+COUNTIF(V18,"&gt;=16")+COUNTIF(X18,"&gt;=16")+COUNTIF(AA18,"&gt;=16")+COUNTIF(AC18,"&gt;=16")</f>
        <v>2</v>
      </c>
      <c r="AF18" s="35">
        <f>COUNTIF(S18:U18,"=20")+COUNTIF(W18,"=20")+COUNTIF(Y18:Z18,"=20")+COUNTIF(AB18,"=20")+COUNTIF(S18:AC18,"=25")</f>
        <v>1</v>
      </c>
      <c r="AG18" s="36">
        <f>COUNTIF(S18:AC18,"=25")</f>
        <v>1</v>
      </c>
    </row>
    <row r="19" spans="1:33" s="2" customFormat="1" x14ac:dyDescent="0.2">
      <c r="A19" s="27">
        <f t="shared" si="0"/>
        <v>11</v>
      </c>
      <c r="B19" s="263">
        <v>11</v>
      </c>
      <c r="C19" s="370" t="s">
        <v>429</v>
      </c>
      <c r="D19" s="250" t="str">
        <f t="shared" si="1"/>
        <v/>
      </c>
      <c r="E19" s="264">
        <f t="shared" si="2"/>
        <v>0</v>
      </c>
      <c r="F19" s="371">
        <v>4</v>
      </c>
      <c r="G19" s="249">
        <f t="shared" si="3"/>
        <v>4</v>
      </c>
      <c r="H19" s="265">
        <f t="shared" si="4"/>
        <v>1060.0100201001101</v>
      </c>
      <c r="I19" s="375" t="s">
        <v>429</v>
      </c>
      <c r="J19" s="253" t="str">
        <f t="shared" si="5"/>
        <v/>
      </c>
      <c r="K19" s="266">
        <f t="shared" si="6"/>
        <v>0</v>
      </c>
      <c r="L19" s="281" t="s">
        <v>43</v>
      </c>
      <c r="M19" s="331">
        <v>60.010020100109998</v>
      </c>
      <c r="N19" s="28">
        <f t="shared" si="7"/>
        <v>60.010020100109998</v>
      </c>
      <c r="O19" s="267">
        <f t="shared" si="8"/>
        <v>1.0020100109999999E-2</v>
      </c>
      <c r="P19" s="28">
        <f t="array" ref="P19">(IF(COUNT(S19,T19,U19,W19,Y19,Z19,AB19)&lt;5,SUM(S19,T19,U19,W19,Y19,Z19,AB19),SUM(LARGE((S19,T19,U19,W19,Y19,Z19,AB19),{1;2;3;4;5}))))+(IF(COUNT(V19,X19,AA19,AC19)&lt;3,SUM(V19,X19,AA19,AC19),SUM(LARGE((V19,X19,AA19,AC19),{1;2;3}))))</f>
        <v>60</v>
      </c>
      <c r="Q19" s="28" t="s">
        <v>34</v>
      </c>
      <c r="R19" s="28"/>
      <c r="S19" s="335" t="s">
        <v>30</v>
      </c>
      <c r="T19" s="335" t="s">
        <v>30</v>
      </c>
      <c r="U19" s="278"/>
      <c r="V19" s="278">
        <v>12</v>
      </c>
      <c r="W19" s="278"/>
      <c r="X19" s="335">
        <v>2</v>
      </c>
      <c r="Y19" s="278">
        <v>7</v>
      </c>
      <c r="Z19" s="278">
        <v>3</v>
      </c>
      <c r="AA19" s="278">
        <v>25</v>
      </c>
      <c r="AB19" s="11">
        <v>1</v>
      </c>
      <c r="AC19" s="278">
        <v>12</v>
      </c>
      <c r="AD19" s="33">
        <f t="shared" si="9"/>
        <v>7</v>
      </c>
      <c r="AE19" s="34">
        <f t="shared" si="10"/>
        <v>1</v>
      </c>
      <c r="AF19" s="35">
        <f t="shared" si="11"/>
        <v>1</v>
      </c>
      <c r="AG19" s="36">
        <f t="shared" si="12"/>
        <v>1</v>
      </c>
    </row>
    <row r="20" spans="1:33" s="2" customFormat="1" x14ac:dyDescent="0.2">
      <c r="A20" s="27">
        <f t="shared" si="0"/>
        <v>12</v>
      </c>
      <c r="B20" s="263">
        <v>12</v>
      </c>
      <c r="C20" s="370">
        <v>8</v>
      </c>
      <c r="D20" s="250">
        <f t="shared" si="1"/>
        <v>8</v>
      </c>
      <c r="E20" s="264">
        <f t="shared" si="2"/>
        <v>1058.0010021119999</v>
      </c>
      <c r="F20" s="371" t="s">
        <v>429</v>
      </c>
      <c r="G20" s="249" t="str">
        <f t="shared" si="3"/>
        <v/>
      </c>
      <c r="H20" s="265">
        <f t="shared" si="4"/>
        <v>0</v>
      </c>
      <c r="I20" s="375" t="s">
        <v>429</v>
      </c>
      <c r="J20" s="253" t="str">
        <f t="shared" si="5"/>
        <v/>
      </c>
      <c r="K20" s="266">
        <f t="shared" si="6"/>
        <v>0</v>
      </c>
      <c r="L20" s="303" t="s">
        <v>55</v>
      </c>
      <c r="M20" s="331">
        <v>58.001002112000002</v>
      </c>
      <c r="N20" s="28">
        <f t="shared" si="7"/>
        <v>58.001002112000002</v>
      </c>
      <c r="O20" s="267">
        <f t="shared" si="8"/>
        <v>1.0021120000000001E-3</v>
      </c>
      <c r="P20" s="28">
        <f t="array" ref="P20">(IF(COUNT(S20,T20,U20,W20,Y20,Z20,AB20)&lt;5,SUM(S20,T20,U20,W20,Y20,Z20,AB20),SUM(LARGE((S20,T20,U20,W20,Y20,Z20,AB20),{1;2;3;4;5}))))+(IF(COUNT(V20,X20,AA20,AC20)&lt;3,SUM(V20,X20,AA20,AC20),SUM(LARGE((V20,X20,AA20,AC20),{1;2;3}))))</f>
        <v>58</v>
      </c>
      <c r="Q20" s="28"/>
      <c r="R20" s="28"/>
      <c r="S20" s="278">
        <v>4</v>
      </c>
      <c r="T20" s="335" t="s">
        <v>30</v>
      </c>
      <c r="U20" s="335" t="s">
        <v>30</v>
      </c>
      <c r="V20" s="336" t="s">
        <v>30</v>
      </c>
      <c r="W20" s="277"/>
      <c r="X20" s="277">
        <v>9</v>
      </c>
      <c r="Y20" s="277">
        <v>5</v>
      </c>
      <c r="Z20" s="277">
        <v>7</v>
      </c>
      <c r="AA20" s="277">
        <v>4</v>
      </c>
      <c r="AB20" s="274">
        <v>9</v>
      </c>
      <c r="AC20" s="277">
        <v>20</v>
      </c>
      <c r="AD20" s="33">
        <f t="shared" si="9"/>
        <v>7</v>
      </c>
      <c r="AE20" s="34">
        <f t="shared" si="10"/>
        <v>1</v>
      </c>
      <c r="AF20" s="35">
        <f t="shared" si="11"/>
        <v>0</v>
      </c>
      <c r="AG20" s="36">
        <f t="shared" si="12"/>
        <v>0</v>
      </c>
    </row>
    <row r="21" spans="1:33" s="2" customFormat="1" x14ac:dyDescent="0.2">
      <c r="A21" s="27">
        <f t="shared" si="0"/>
        <v>13</v>
      </c>
      <c r="B21" s="263">
        <v>13</v>
      </c>
      <c r="C21" s="370">
        <v>9</v>
      </c>
      <c r="D21" s="250">
        <f t="shared" si="1"/>
        <v>9</v>
      </c>
      <c r="E21" s="264">
        <f t="shared" si="2"/>
        <v>1057.0110099999999</v>
      </c>
      <c r="F21" s="371" t="s">
        <v>429</v>
      </c>
      <c r="G21" s="249" t="str">
        <f t="shared" si="3"/>
        <v/>
      </c>
      <c r="H21" s="265">
        <f t="shared" si="4"/>
        <v>0</v>
      </c>
      <c r="I21" s="375" t="s">
        <v>429</v>
      </c>
      <c r="J21" s="253" t="str">
        <f t="shared" si="5"/>
        <v/>
      </c>
      <c r="K21" s="266">
        <f t="shared" si="6"/>
        <v>0</v>
      </c>
      <c r="L21" s="303" t="s">
        <v>39</v>
      </c>
      <c r="M21" s="331">
        <v>57.011009999999999</v>
      </c>
      <c r="N21" s="28">
        <f t="shared" si="7"/>
        <v>57.011009999999999</v>
      </c>
      <c r="O21" s="267">
        <f t="shared" si="8"/>
        <v>1.1009999999999999E-2</v>
      </c>
      <c r="P21" s="28">
        <f t="array" ref="P21">(IF(COUNT(S21,T21,U21,W21,Y21,Z21,AB21)&lt;5,SUM(S21,T21,U21,W21,Y21,Z21,AB21),SUM(LARGE((S21,T21,U21,W21,Y21,Z21,AB21),{1;2;3;4;5}))))+(IF(COUNT(V21,X21,AA21,AC21)&lt;3,SUM(V21,X21,AA21,AC21),SUM(LARGE((V21,X21,AA21,AC21),{1;2;3}))))</f>
        <v>57</v>
      </c>
      <c r="Q21" s="28"/>
      <c r="R21" s="28"/>
      <c r="S21" s="335" t="s">
        <v>30</v>
      </c>
      <c r="T21" s="335" t="s">
        <v>30</v>
      </c>
      <c r="U21" s="278">
        <v>12</v>
      </c>
      <c r="V21" s="336" t="s">
        <v>30</v>
      </c>
      <c r="W21" s="256"/>
      <c r="X21" s="278">
        <v>25</v>
      </c>
      <c r="Y21" s="256"/>
      <c r="Z21" s="256"/>
      <c r="AA21" s="256">
        <v>20</v>
      </c>
      <c r="AB21" s="274"/>
      <c r="AC21" s="256"/>
      <c r="AD21" s="33">
        <f t="shared" si="9"/>
        <v>3</v>
      </c>
      <c r="AE21" s="34">
        <f t="shared" si="10"/>
        <v>3</v>
      </c>
      <c r="AF21" s="35">
        <f t="shared" si="11"/>
        <v>1</v>
      </c>
      <c r="AG21" s="36">
        <f t="shared" si="12"/>
        <v>1</v>
      </c>
    </row>
    <row r="22" spans="1:33" s="2" customFormat="1" x14ac:dyDescent="0.2">
      <c r="A22" s="27">
        <f t="shared" si="0"/>
        <v>14</v>
      </c>
      <c r="B22" s="263">
        <v>14</v>
      </c>
      <c r="C22" s="370" t="s">
        <v>429</v>
      </c>
      <c r="D22" s="250" t="str">
        <f t="shared" si="1"/>
        <v/>
      </c>
      <c r="E22" s="264">
        <f t="shared" si="2"/>
        <v>0</v>
      </c>
      <c r="F22" s="371">
        <v>5</v>
      </c>
      <c r="G22" s="249">
        <f t="shared" si="3"/>
        <v>5</v>
      </c>
      <c r="H22" s="265">
        <f t="shared" si="4"/>
        <v>1056.0020999999999</v>
      </c>
      <c r="I22" s="375" t="s">
        <v>429</v>
      </c>
      <c r="J22" s="253" t="str">
        <f t="shared" si="5"/>
        <v/>
      </c>
      <c r="K22" s="266">
        <f t="shared" si="6"/>
        <v>0</v>
      </c>
      <c r="L22" s="39" t="s">
        <v>46</v>
      </c>
      <c r="M22" s="331">
        <v>56.002099999999999</v>
      </c>
      <c r="N22" s="28">
        <f t="shared" si="7"/>
        <v>56.002099999999999</v>
      </c>
      <c r="O22" s="267">
        <f t="shared" si="8"/>
        <v>2.0999999999999999E-3</v>
      </c>
      <c r="P22" s="28">
        <f t="array" ref="P22">(IF(COUNT(S22,T22,U22,W22,Y22,Z22,AB22)&lt;5,SUM(S22,T22,U22,W22,Y22,Z22,AB22),SUM(LARGE((S22,T22,U22,W22,Y22,Z22,AB22),{1;2;3;4;5}))))+(IF(COUNT(V22,X22,AA22,AC22)&lt;3,SUM(V22,X22,AA22,AC22),SUM(LARGE((V22,X22,AA22,AC22),{1;2;3}))))</f>
        <v>56</v>
      </c>
      <c r="Q22" s="28" t="s">
        <v>34</v>
      </c>
      <c r="R22" s="28"/>
      <c r="S22" s="335" t="s">
        <v>30</v>
      </c>
      <c r="T22" s="335" t="s">
        <v>30</v>
      </c>
      <c r="U22" s="278"/>
      <c r="V22" s="336" t="s">
        <v>30</v>
      </c>
      <c r="W22" s="278"/>
      <c r="X22" s="256">
        <v>20</v>
      </c>
      <c r="Y22" s="256"/>
      <c r="Z22" s="256">
        <v>20</v>
      </c>
      <c r="AA22" s="256"/>
      <c r="AB22" s="256">
        <v>16</v>
      </c>
      <c r="AC22" s="256"/>
      <c r="AD22" s="33">
        <f t="shared" si="9"/>
        <v>3</v>
      </c>
      <c r="AE22" s="34">
        <f t="shared" si="10"/>
        <v>3</v>
      </c>
      <c r="AF22" s="35">
        <f t="shared" si="11"/>
        <v>1</v>
      </c>
      <c r="AG22" s="36">
        <f t="shared" si="12"/>
        <v>0</v>
      </c>
    </row>
    <row r="23" spans="1:33" s="2" customFormat="1" x14ac:dyDescent="0.2">
      <c r="A23" s="27">
        <f t="shared" si="0"/>
        <v>15</v>
      </c>
      <c r="B23" s="263">
        <v>15</v>
      </c>
      <c r="C23" s="370" t="s">
        <v>429</v>
      </c>
      <c r="D23" s="250" t="str">
        <f t="shared" si="1"/>
        <v/>
      </c>
      <c r="E23" s="264">
        <f t="shared" si="2"/>
        <v>0</v>
      </c>
      <c r="F23" s="371">
        <v>6</v>
      </c>
      <c r="G23" s="249">
        <f t="shared" si="3"/>
        <v>6</v>
      </c>
      <c r="H23" s="265">
        <f t="shared" si="4"/>
        <v>1055.0012000000099</v>
      </c>
      <c r="I23" s="375" t="s">
        <v>429</v>
      </c>
      <c r="J23" s="253" t="str">
        <f t="shared" si="5"/>
        <v/>
      </c>
      <c r="K23" s="266">
        <f t="shared" si="6"/>
        <v>0</v>
      </c>
      <c r="L23" s="39" t="s">
        <v>50</v>
      </c>
      <c r="M23" s="331">
        <v>55</v>
      </c>
      <c r="N23" s="28">
        <f t="shared" si="7"/>
        <v>55.001200000010002</v>
      </c>
      <c r="O23" s="267">
        <f t="shared" si="8"/>
        <v>1.2000000100000001E-3</v>
      </c>
      <c r="P23" s="28">
        <f t="array" ref="P23">(IF(COUNT(S23,T23,U23,W23,Y23,Z23,AB23)&lt;5,SUM(S23,T23,U23,W23,Y23,Z23,AB23),SUM(LARGE((S23,T23,U23,W23,Y23,Z23,AB23),{1;2;3;4;5}))))+(IF(COUNT(V23,X23,AA23,AC23)&lt;3,SUM(V23,X23,AA23,AC23),SUM(LARGE((V23,X23,AA23,AC23),{1;2;3}))))</f>
        <v>55</v>
      </c>
      <c r="Q23" s="28" t="s">
        <v>34</v>
      </c>
      <c r="R23" s="28"/>
      <c r="S23" s="335" t="s">
        <v>30</v>
      </c>
      <c r="T23" s="335" t="s">
        <v>30</v>
      </c>
      <c r="U23" s="278"/>
      <c r="V23" s="336" t="s">
        <v>30</v>
      </c>
      <c r="W23" s="256"/>
      <c r="X23" s="278">
        <v>20</v>
      </c>
      <c r="Y23" s="278">
        <v>16</v>
      </c>
      <c r="Z23" s="11">
        <v>1</v>
      </c>
      <c r="AA23" s="11"/>
      <c r="AB23" s="11">
        <v>16</v>
      </c>
      <c r="AC23" s="330">
        <v>2</v>
      </c>
      <c r="AD23" s="33">
        <f t="shared" si="9"/>
        <v>5</v>
      </c>
      <c r="AE23" s="34">
        <f t="shared" si="10"/>
        <v>3</v>
      </c>
      <c r="AF23" s="35">
        <f t="shared" si="11"/>
        <v>0</v>
      </c>
      <c r="AG23" s="36">
        <f t="shared" si="12"/>
        <v>0</v>
      </c>
    </row>
    <row r="24" spans="1:33" s="2" customFormat="1" x14ac:dyDescent="0.2">
      <c r="A24" s="27">
        <f t="shared" si="0"/>
        <v>16</v>
      </c>
      <c r="B24" s="263">
        <v>16</v>
      </c>
      <c r="C24" s="370">
        <v>10</v>
      </c>
      <c r="D24" s="250">
        <f t="shared" si="1"/>
        <v>10</v>
      </c>
      <c r="E24" s="264">
        <f t="shared" si="2"/>
        <v>1054.0010021109999</v>
      </c>
      <c r="F24" s="371" t="s">
        <v>429</v>
      </c>
      <c r="G24" s="249" t="str">
        <f t="shared" si="3"/>
        <v/>
      </c>
      <c r="H24" s="265">
        <f t="shared" si="4"/>
        <v>0</v>
      </c>
      <c r="I24" s="375" t="s">
        <v>429</v>
      </c>
      <c r="J24" s="253" t="str">
        <f t="shared" si="5"/>
        <v/>
      </c>
      <c r="K24" s="266">
        <f t="shared" si="6"/>
        <v>0</v>
      </c>
      <c r="L24" s="303" t="s">
        <v>60</v>
      </c>
      <c r="M24" s="331">
        <v>54.001002110999998</v>
      </c>
      <c r="N24" s="28">
        <f t="shared" si="7"/>
        <v>54.001002110999998</v>
      </c>
      <c r="O24" s="267">
        <f t="shared" si="8"/>
        <v>1.002111E-3</v>
      </c>
      <c r="P24" s="28">
        <f t="array" ref="P24">(IF(COUNT(S24,T24,U24,W24,Y24,Z24,AB24)&lt;5,SUM(S24,T24,U24,W24,Y24,Z24,AB24),SUM(LARGE((S24,T24,U24,W24,Y24,Z24,AB24),{1;2;3;4;5}))))+(IF(COUNT(V24,X24,AA24,AC24)&lt;3,SUM(V24,X24,AA24,AC24),SUM(LARGE((V24,X24,AA24,AC24),{1;2;3}))))</f>
        <v>54</v>
      </c>
      <c r="Q24" s="28"/>
      <c r="R24" s="28"/>
      <c r="S24" s="278">
        <v>4</v>
      </c>
      <c r="T24" s="335" t="s">
        <v>30</v>
      </c>
      <c r="U24" s="335" t="s">
        <v>30</v>
      </c>
      <c r="V24" s="336" t="s">
        <v>30</v>
      </c>
      <c r="W24" s="278"/>
      <c r="X24" s="11">
        <v>9</v>
      </c>
      <c r="Y24" s="278">
        <v>5</v>
      </c>
      <c r="Z24" s="278">
        <v>7</v>
      </c>
      <c r="AA24" s="278"/>
      <c r="AB24" s="274">
        <v>9</v>
      </c>
      <c r="AC24" s="278">
        <v>20</v>
      </c>
      <c r="AD24" s="33">
        <f t="shared" si="9"/>
        <v>6</v>
      </c>
      <c r="AE24" s="34">
        <f t="shared" si="10"/>
        <v>1</v>
      </c>
      <c r="AF24" s="35">
        <f t="shared" si="11"/>
        <v>0</v>
      </c>
      <c r="AG24" s="36">
        <f t="shared" si="12"/>
        <v>0</v>
      </c>
    </row>
    <row r="25" spans="1:33" s="2" customFormat="1" x14ac:dyDescent="0.2">
      <c r="A25" s="27">
        <f t="shared" si="0"/>
        <v>17</v>
      </c>
      <c r="B25" s="263">
        <v>17</v>
      </c>
      <c r="C25" s="370" t="s">
        <v>429</v>
      </c>
      <c r="D25" s="250" t="str">
        <f t="shared" si="1"/>
        <v/>
      </c>
      <c r="E25" s="264">
        <f t="shared" si="2"/>
        <v>0</v>
      </c>
      <c r="F25" s="371">
        <v>7</v>
      </c>
      <c r="G25" s="249">
        <f t="shared" si="3"/>
        <v>7</v>
      </c>
      <c r="H25" s="265">
        <f t="shared" si="4"/>
        <v>1052.00001131101</v>
      </c>
      <c r="I25" s="375" t="s">
        <v>429</v>
      </c>
      <c r="J25" s="253" t="str">
        <f t="shared" si="5"/>
        <v/>
      </c>
      <c r="K25" s="266">
        <f t="shared" si="6"/>
        <v>0</v>
      </c>
      <c r="L25" s="39" t="s">
        <v>42</v>
      </c>
      <c r="M25" s="331">
        <v>52.000011311000002</v>
      </c>
      <c r="N25" s="28">
        <f t="shared" si="7"/>
        <v>52.000011311009999</v>
      </c>
      <c r="O25" s="267">
        <f t="shared" si="8"/>
        <v>1.1311010000000003E-5</v>
      </c>
      <c r="P25" s="28">
        <f t="array" ref="P25">(IF(COUNT(S25,T25,U25,W25,Y25,Z25,AB25)&lt;5,SUM(S25,T25,U25,W25,Y25,Z25,AB25),SUM(LARGE((S25,T25,U25,W25,Y25,Z25,AB25),{1;2;3;4;5}))))+(IF(COUNT(V25,X25,AA25,AC25)&lt;3,SUM(V25,X25,AA25,AC25),SUM(LARGE((V25,X25,AA25,AC25),{1;2;3}))))</f>
        <v>52</v>
      </c>
      <c r="Q25" s="28" t="s">
        <v>34</v>
      </c>
      <c r="R25" s="28"/>
      <c r="S25" s="278">
        <v>5</v>
      </c>
      <c r="T25" s="335">
        <v>1</v>
      </c>
      <c r="U25" s="278">
        <v>9</v>
      </c>
      <c r="V25" s="277">
        <v>7</v>
      </c>
      <c r="W25" s="277">
        <v>7</v>
      </c>
      <c r="X25" s="278">
        <v>4</v>
      </c>
      <c r="Y25" s="277">
        <v>7</v>
      </c>
      <c r="Z25" s="335">
        <v>1</v>
      </c>
      <c r="AA25" s="277">
        <v>12</v>
      </c>
      <c r="AB25" s="274">
        <v>1</v>
      </c>
      <c r="AC25" s="335">
        <v>2</v>
      </c>
      <c r="AD25" s="33">
        <f t="shared" si="9"/>
        <v>11</v>
      </c>
      <c r="AE25" s="34">
        <f t="shared" si="10"/>
        <v>0</v>
      </c>
      <c r="AF25" s="35">
        <f t="shared" si="11"/>
        <v>0</v>
      </c>
      <c r="AG25" s="36">
        <f t="shared" si="12"/>
        <v>0</v>
      </c>
    </row>
    <row r="26" spans="1:33" s="2" customFormat="1" x14ac:dyDescent="0.2">
      <c r="A26" s="27">
        <f t="shared" si="0"/>
        <v>18</v>
      </c>
      <c r="B26" s="263">
        <v>18</v>
      </c>
      <c r="C26" s="370">
        <v>11</v>
      </c>
      <c r="D26" s="250">
        <f t="shared" si="1"/>
        <v>11</v>
      </c>
      <c r="E26" s="264">
        <f t="shared" si="2"/>
        <v>1045.0010110010001</v>
      </c>
      <c r="F26" s="371" t="s">
        <v>429</v>
      </c>
      <c r="G26" s="249" t="str">
        <f t="shared" si="3"/>
        <v/>
      </c>
      <c r="H26" s="265">
        <f t="shared" si="4"/>
        <v>0</v>
      </c>
      <c r="I26" s="375" t="s">
        <v>429</v>
      </c>
      <c r="J26" s="253" t="str">
        <f t="shared" si="5"/>
        <v/>
      </c>
      <c r="K26" s="266">
        <f t="shared" si="6"/>
        <v>0</v>
      </c>
      <c r="L26" s="303" t="s">
        <v>44</v>
      </c>
      <c r="M26" s="331">
        <v>45.001011001000002</v>
      </c>
      <c r="N26" s="28">
        <f t="shared" si="7"/>
        <v>45.001011001000002</v>
      </c>
      <c r="O26" s="267">
        <f t="shared" si="8"/>
        <v>1.0110009999999999E-3</v>
      </c>
      <c r="P26" s="28">
        <f t="array" ref="P26">(IF(COUNT(S26,T26,U26,W26,Y26,Z26,AB26)&lt;5,SUM(S26,T26,U26,W26,Y26,Z26,AB26),SUM(LARGE((S26,T26,U26,W26,Y26,Z26,AB26),{1;2;3;4;5}))))+(IF(COUNT(V26,X26,AA26,AC26)&lt;3,SUM(V26,X26,AA26,AC26),SUM(LARGE((V26,X26,AA26,AC26),{1;2;3}))))</f>
        <v>45</v>
      </c>
      <c r="Q26" s="28"/>
      <c r="R26" s="28"/>
      <c r="S26" s="335" t="s">
        <v>30</v>
      </c>
      <c r="T26" s="278">
        <v>4</v>
      </c>
      <c r="U26" s="278">
        <v>12</v>
      </c>
      <c r="V26" s="336" t="s">
        <v>30</v>
      </c>
      <c r="W26" s="336" t="s">
        <v>30</v>
      </c>
      <c r="X26" s="278"/>
      <c r="Y26" s="11"/>
      <c r="Z26" s="278">
        <v>9</v>
      </c>
      <c r="AA26" s="278">
        <v>20</v>
      </c>
      <c r="AB26" s="11"/>
      <c r="AC26" s="278"/>
      <c r="AD26" s="33">
        <f t="shared" si="9"/>
        <v>4</v>
      </c>
      <c r="AE26" s="34">
        <f t="shared" si="10"/>
        <v>2</v>
      </c>
      <c r="AF26" s="35">
        <f t="shared" si="11"/>
        <v>0</v>
      </c>
      <c r="AG26" s="36">
        <f t="shared" si="12"/>
        <v>0</v>
      </c>
    </row>
    <row r="27" spans="1:33" s="2" customFormat="1" x14ac:dyDescent="0.2">
      <c r="A27" s="27">
        <f t="shared" si="0"/>
        <v>19</v>
      </c>
      <c r="B27" s="263">
        <v>19</v>
      </c>
      <c r="C27" s="370">
        <v>12</v>
      </c>
      <c r="D27" s="250">
        <f t="shared" si="1"/>
        <v>12</v>
      </c>
      <c r="E27" s="264">
        <f t="shared" si="2"/>
        <v>1044.0100100100101</v>
      </c>
      <c r="F27" s="371" t="s">
        <v>429</v>
      </c>
      <c r="G27" s="249" t="str">
        <f t="shared" si="3"/>
        <v/>
      </c>
      <c r="H27" s="265">
        <f t="shared" si="4"/>
        <v>0</v>
      </c>
      <c r="I27" s="375" t="s">
        <v>429</v>
      </c>
      <c r="J27" s="253" t="str">
        <f t="shared" si="5"/>
        <v/>
      </c>
      <c r="K27" s="266">
        <f t="shared" si="6"/>
        <v>0</v>
      </c>
      <c r="L27" s="303" t="s">
        <v>73</v>
      </c>
      <c r="M27" s="331">
        <v>44.010010010009999</v>
      </c>
      <c r="N27" s="28">
        <f t="shared" si="7"/>
        <v>44.010010010009999</v>
      </c>
      <c r="O27" s="267">
        <f t="shared" si="8"/>
        <v>1.0010010010000001E-2</v>
      </c>
      <c r="P27" s="28">
        <f t="array" ref="P27">(IF(COUNT(S27,T27,U27,W27,Y27,Z27,AB27)&lt;5,SUM(S27,T27,U27,W27,Y27,Z27,AB27),SUM(LARGE((S27,T27,U27,W27,Y27,Z27,AB27),{1;2;3;4;5}))))+(IF(COUNT(V27,X27,AA27,AC27)&lt;3,SUM(V27,X27,AA27,AC27),SUM(LARGE((V27,X27,AA27,AC27),{1;2;3}))))</f>
        <v>44</v>
      </c>
      <c r="Q27" s="28"/>
      <c r="R27" s="28"/>
      <c r="S27" s="335" t="s">
        <v>30</v>
      </c>
      <c r="T27" s="335" t="s">
        <v>30</v>
      </c>
      <c r="U27" s="335"/>
      <c r="V27" s="336" t="s">
        <v>30</v>
      </c>
      <c r="W27" s="278"/>
      <c r="X27" s="278"/>
      <c r="Y27" s="256"/>
      <c r="Z27" s="11">
        <v>12</v>
      </c>
      <c r="AA27" s="11">
        <v>2</v>
      </c>
      <c r="AB27" s="11">
        <v>5</v>
      </c>
      <c r="AC27" s="256">
        <v>25</v>
      </c>
      <c r="AD27" s="33">
        <f t="shared" si="9"/>
        <v>4</v>
      </c>
      <c r="AE27" s="34">
        <f t="shared" si="10"/>
        <v>2</v>
      </c>
      <c r="AF27" s="35">
        <f t="shared" si="11"/>
        <v>1</v>
      </c>
      <c r="AG27" s="36">
        <f t="shared" si="12"/>
        <v>1</v>
      </c>
    </row>
    <row r="28" spans="1:33" s="2" customFormat="1" x14ac:dyDescent="0.2">
      <c r="A28" s="27">
        <f t="shared" si="0"/>
        <v>20</v>
      </c>
      <c r="B28" s="263">
        <v>20</v>
      </c>
      <c r="C28" s="370">
        <v>13</v>
      </c>
      <c r="D28" s="250">
        <f t="shared" si="1"/>
        <v>13</v>
      </c>
      <c r="E28" s="264">
        <f t="shared" si="2"/>
        <v>1042.0010002010999</v>
      </c>
      <c r="F28" s="371" t="s">
        <v>429</v>
      </c>
      <c r="G28" s="249" t="str">
        <f t="shared" si="3"/>
        <v/>
      </c>
      <c r="H28" s="265">
        <f t="shared" si="4"/>
        <v>0</v>
      </c>
      <c r="I28" s="375" t="s">
        <v>429</v>
      </c>
      <c r="J28" s="253" t="str">
        <f t="shared" si="5"/>
        <v/>
      </c>
      <c r="K28" s="266">
        <f t="shared" si="6"/>
        <v>0</v>
      </c>
      <c r="L28" s="303" t="s">
        <v>54</v>
      </c>
      <c r="M28" s="331">
        <v>42.001000201099998</v>
      </c>
      <c r="N28" s="28">
        <f t="shared" si="7"/>
        <v>42.001000201099998</v>
      </c>
      <c r="O28" s="267">
        <f t="shared" si="8"/>
        <v>1.0002010999999999E-3</v>
      </c>
      <c r="P28" s="28">
        <f t="array" ref="P28">(IF(COUNT(S28,T28,U28,W28,Y28,Z28,AB28)&lt;5,SUM(S28,T28,U28,W28,Y28,Z28,AB28),SUM(LARGE((S28,T28,U28,W28,Y28,Z28,AB28),{1;2;3;4;5}))))+(IF(COUNT(V28,X28,AA28,AC28)&lt;3,SUM(V28,X28,AA28,AC28),SUM(LARGE((V28,X28,AA28,AC28),{1;2;3}))))</f>
        <v>42</v>
      </c>
      <c r="Q28" s="28"/>
      <c r="R28" s="28"/>
      <c r="S28" s="335" t="s">
        <v>30</v>
      </c>
      <c r="T28" s="335" t="s">
        <v>30</v>
      </c>
      <c r="U28" s="278"/>
      <c r="V28" s="278">
        <v>20</v>
      </c>
      <c r="W28" s="256">
        <v>3</v>
      </c>
      <c r="X28" s="336" t="s">
        <v>30</v>
      </c>
      <c r="Y28" s="278"/>
      <c r="Z28" s="256">
        <v>1</v>
      </c>
      <c r="AA28" s="256">
        <v>7</v>
      </c>
      <c r="AB28" s="274">
        <v>7</v>
      </c>
      <c r="AC28" s="256">
        <v>4</v>
      </c>
      <c r="AD28" s="33">
        <f t="shared" si="9"/>
        <v>6</v>
      </c>
      <c r="AE28" s="34">
        <f t="shared" si="10"/>
        <v>1</v>
      </c>
      <c r="AF28" s="35">
        <f t="shared" si="11"/>
        <v>0</v>
      </c>
      <c r="AG28" s="36">
        <f t="shared" si="12"/>
        <v>0</v>
      </c>
    </row>
    <row r="29" spans="1:33" s="2" customFormat="1" x14ac:dyDescent="0.2">
      <c r="A29" s="27">
        <f t="shared" si="0"/>
        <v>21</v>
      </c>
      <c r="B29" s="263">
        <v>21</v>
      </c>
      <c r="C29" s="370">
        <v>14</v>
      </c>
      <c r="D29" s="250">
        <f t="shared" si="1"/>
        <v>14</v>
      </c>
      <c r="E29" s="264">
        <f t="shared" si="2"/>
        <v>1042.00011101</v>
      </c>
      <c r="F29" s="371" t="s">
        <v>429</v>
      </c>
      <c r="G29" s="249" t="str">
        <f t="shared" si="3"/>
        <v/>
      </c>
      <c r="H29" s="265">
        <f t="shared" si="4"/>
        <v>0</v>
      </c>
      <c r="I29" s="375" t="s">
        <v>429</v>
      </c>
      <c r="J29" s="253" t="str">
        <f t="shared" si="5"/>
        <v/>
      </c>
      <c r="K29" s="266">
        <f t="shared" si="6"/>
        <v>0</v>
      </c>
      <c r="L29" s="303" t="s">
        <v>45</v>
      </c>
      <c r="M29" s="331">
        <v>42.000111009999998</v>
      </c>
      <c r="N29" s="28">
        <f t="shared" si="7"/>
        <v>42.000111009999998</v>
      </c>
      <c r="O29" s="267">
        <f t="shared" si="8"/>
        <v>1.1101E-4</v>
      </c>
      <c r="P29" s="28">
        <f t="array" ref="P29">(IF(COUNT(S29,T29,U29,W29,Y29,Z29,AB29)&lt;5,SUM(S29,T29,U29,W29,Y29,Z29,AB29),SUM(LARGE((S29,T29,U29,W29,Y29,Z29,AB29),{1;2;3;4;5}))))+(IF(COUNT(V29,X29,AA29,AC29)&lt;3,SUM(V29,X29,AA29,AC29),SUM(LARGE((V29,X29,AA29,AC29),{1;2;3}))))</f>
        <v>42</v>
      </c>
      <c r="Q29" s="28"/>
      <c r="R29" s="28"/>
      <c r="S29" s="335" t="s">
        <v>30</v>
      </c>
      <c r="T29" s="278">
        <v>9</v>
      </c>
      <c r="U29" s="278">
        <v>16</v>
      </c>
      <c r="V29" s="278">
        <v>5</v>
      </c>
      <c r="W29" s="278">
        <v>12</v>
      </c>
      <c r="X29" s="336" t="s">
        <v>30</v>
      </c>
      <c r="Y29" s="335" t="s">
        <v>30</v>
      </c>
      <c r="Z29" s="278"/>
      <c r="AA29" s="278"/>
      <c r="AB29" s="278"/>
      <c r="AC29" s="278"/>
      <c r="AD29" s="33">
        <f t="shared" si="9"/>
        <v>4</v>
      </c>
      <c r="AE29" s="34">
        <f t="shared" si="10"/>
        <v>2</v>
      </c>
      <c r="AF29" s="35">
        <f t="shared" si="11"/>
        <v>0</v>
      </c>
      <c r="AG29" s="36">
        <f t="shared" si="12"/>
        <v>0</v>
      </c>
    </row>
    <row r="30" spans="1:33" s="2" customFormat="1" x14ac:dyDescent="0.2">
      <c r="A30" s="27">
        <f t="shared" si="0"/>
        <v>22</v>
      </c>
      <c r="B30" s="263">
        <v>22</v>
      </c>
      <c r="C30" s="370" t="s">
        <v>429</v>
      </c>
      <c r="D30" s="250" t="str">
        <f t="shared" si="1"/>
        <v/>
      </c>
      <c r="E30" s="264">
        <f>IF(Q30="n",0,N30+1000)</f>
        <v>0</v>
      </c>
      <c r="F30" s="371">
        <v>8</v>
      </c>
      <c r="G30" s="249">
        <f t="shared" si="3"/>
        <v>8</v>
      </c>
      <c r="H30" s="265">
        <f>IF(Q30="n",N30+1000,0)</f>
        <v>1042.00001112001</v>
      </c>
      <c r="I30" s="375" t="s">
        <v>429</v>
      </c>
      <c r="J30" s="253" t="str">
        <f t="shared" si="5"/>
        <v/>
      </c>
      <c r="K30" s="266">
        <f>IF(R30="j",N30+1000,0)</f>
        <v>0</v>
      </c>
      <c r="L30" s="39" t="s">
        <v>47</v>
      </c>
      <c r="M30" s="331">
        <v>42</v>
      </c>
      <c r="N30" s="28">
        <f>O30+P30</f>
        <v>42.000011120010001</v>
      </c>
      <c r="O30" s="267">
        <f>COUNTIF(S30:AC30,25)/100+COUNTIF(S30:AC30,20)/1000+COUNTIF(S30:AC30,16)/10000+COUNTIF(S30:AC30,12)/100000+COUNTIF(S30:AC30,9)/1000000+COUNTIF(S30:AC30,7)/10000000+COUNTIF(S30:AC30,5)/100000000+COUNTIF(S30:AC30,4)/1000000000+COUNTIF(S30:AC30,3)/10000000000+COUNTIF(S30:AC30,2)/100000000000</f>
        <v>1.1120010000000003E-5</v>
      </c>
      <c r="P30" s="28">
        <f t="array" ref="P30">(IF(COUNT(S30,T30,U30,W30,Y30,Z30,AB30)&lt;5,SUM(S30,T30,U30,W30,Y30,Z30,AB30),SUM(LARGE((S30,T30,U30,W30,Y30,Z30,AB30),{1;2;3;4;5}))))+(IF(COUNT(V30,X30,AA30,AC30)&lt;3,SUM(V30,X30,AA30,AC30),SUM(LARGE((V30,X30,AA30,AC30),{1;2;3}))))</f>
        <v>42</v>
      </c>
      <c r="Q30" s="28" t="s">
        <v>34</v>
      </c>
      <c r="R30" s="28"/>
      <c r="S30" s="278">
        <v>5</v>
      </c>
      <c r="T30" s="278">
        <v>1</v>
      </c>
      <c r="U30" s="278">
        <v>9</v>
      </c>
      <c r="V30" s="278">
        <v>5</v>
      </c>
      <c r="W30" s="278">
        <v>7</v>
      </c>
      <c r="X30" s="336" t="s">
        <v>30</v>
      </c>
      <c r="Y30" s="335" t="s">
        <v>30</v>
      </c>
      <c r="Z30" s="256">
        <v>1</v>
      </c>
      <c r="AA30" s="256">
        <v>12</v>
      </c>
      <c r="AB30" s="274">
        <v>1</v>
      </c>
      <c r="AC30" s="330">
        <v>2</v>
      </c>
      <c r="AD30" s="33">
        <f>COUNTIF(S30:AC30,"&gt;0")</f>
        <v>9</v>
      </c>
      <c r="AE30" s="34">
        <f>COUNTIF(S30:U30,"&gt;=12")+COUNTIF(W30,"&gt;=12")+COUNTIF(Y30:Z30,"&gt;=12")+COUNTIF(AB30,"&gt;=12")+COUNTIF(V30,"&gt;=16")+COUNTIF(X30,"&gt;=16")+COUNTIF(AA30,"&gt;=16")+COUNTIF(AC30,"&gt;=16")</f>
        <v>0</v>
      </c>
      <c r="AF30" s="35">
        <f>COUNTIF(S30:U30,"=20")+COUNTIF(W30,"=20")+COUNTIF(Y30:Z30,"=20")+COUNTIF(AB30,"=20")+COUNTIF(S30:AC30,"=25")</f>
        <v>0</v>
      </c>
      <c r="AG30" s="36">
        <f>COUNTIF(S30:AC30,"=25")</f>
        <v>0</v>
      </c>
    </row>
    <row r="31" spans="1:33" s="2" customFormat="1" x14ac:dyDescent="0.2">
      <c r="A31" s="27">
        <f t="shared" si="0"/>
        <v>23</v>
      </c>
      <c r="B31" s="263">
        <v>23</v>
      </c>
      <c r="C31" s="370">
        <v>15</v>
      </c>
      <c r="D31" s="250">
        <f t="shared" si="1"/>
        <v>15</v>
      </c>
      <c r="E31" s="264">
        <f t="shared" si="2"/>
        <v>1041.00100200001</v>
      </c>
      <c r="F31" s="371" t="s">
        <v>429</v>
      </c>
      <c r="G31" s="249" t="str">
        <f t="shared" si="3"/>
        <v/>
      </c>
      <c r="H31" s="265">
        <f t="shared" si="4"/>
        <v>0</v>
      </c>
      <c r="I31" s="375" t="s">
        <v>429</v>
      </c>
      <c r="J31" s="253" t="str">
        <f t="shared" si="5"/>
        <v/>
      </c>
      <c r="K31" s="266">
        <f t="shared" si="6"/>
        <v>0</v>
      </c>
      <c r="L31" s="303" t="s">
        <v>77</v>
      </c>
      <c r="M31" s="331">
        <v>41.001002000009997</v>
      </c>
      <c r="N31" s="28">
        <f t="shared" si="7"/>
        <v>41.001002000009997</v>
      </c>
      <c r="O31" s="267">
        <f t="shared" si="8"/>
        <v>1.00200001E-3</v>
      </c>
      <c r="P31" s="28">
        <f t="array" ref="P31">(IF(COUNT(S31,T31,U31,W31,Y31,Z31,AB31)&lt;5,SUM(S31,T31,U31,W31,Y31,Z31,AB31),SUM(LARGE((S31,T31,U31,W31,Y31,Z31,AB31),{1;2;3;4;5}))))+(IF(COUNT(V31,X31,AA31,AC31)&lt;3,SUM(V31,X31,AA31,AC31),SUM(LARGE((V31,X31,AA31,AC31),{1;2;3}))))</f>
        <v>41</v>
      </c>
      <c r="Q31" s="28"/>
      <c r="R31" s="28"/>
      <c r="S31" s="335" t="s">
        <v>30</v>
      </c>
      <c r="T31" s="335" t="s">
        <v>30</v>
      </c>
      <c r="U31" s="256"/>
      <c r="V31" s="336" t="s">
        <v>30</v>
      </c>
      <c r="W31" s="11"/>
      <c r="X31" s="278">
        <v>2</v>
      </c>
      <c r="Y31" s="278"/>
      <c r="Z31" s="11">
        <v>1</v>
      </c>
      <c r="AA31" s="11">
        <v>9</v>
      </c>
      <c r="AB31" s="274">
        <v>20</v>
      </c>
      <c r="AC31" s="236">
        <v>9</v>
      </c>
      <c r="AD31" s="33">
        <f t="shared" si="9"/>
        <v>5</v>
      </c>
      <c r="AE31" s="34">
        <f t="shared" si="10"/>
        <v>1</v>
      </c>
      <c r="AF31" s="35">
        <f t="shared" si="11"/>
        <v>1</v>
      </c>
      <c r="AG31" s="36">
        <f t="shared" si="12"/>
        <v>0</v>
      </c>
    </row>
    <row r="32" spans="1:33" s="2" customFormat="1" x14ac:dyDescent="0.2">
      <c r="A32" s="27">
        <f t="shared" si="0"/>
        <v>23</v>
      </c>
      <c r="B32" s="263">
        <v>23</v>
      </c>
      <c r="C32" s="370">
        <v>15</v>
      </c>
      <c r="D32" s="250">
        <f t="shared" si="1"/>
        <v>15</v>
      </c>
      <c r="E32" s="264">
        <f t="shared" si="2"/>
        <v>1041.00100200001</v>
      </c>
      <c r="F32" s="371" t="s">
        <v>429</v>
      </c>
      <c r="G32" s="249" t="str">
        <f t="shared" si="3"/>
        <v/>
      </c>
      <c r="H32" s="265">
        <f t="shared" si="4"/>
        <v>0</v>
      </c>
      <c r="I32" s="375" t="s">
        <v>429</v>
      </c>
      <c r="J32" s="253" t="str">
        <f t="shared" si="5"/>
        <v/>
      </c>
      <c r="K32" s="266">
        <f t="shared" si="6"/>
        <v>0</v>
      </c>
      <c r="L32" s="303" t="s">
        <v>78</v>
      </c>
      <c r="M32" s="331">
        <v>41.001002000009997</v>
      </c>
      <c r="N32" s="28">
        <f t="shared" si="7"/>
        <v>41.001002000009997</v>
      </c>
      <c r="O32" s="267">
        <f t="shared" si="8"/>
        <v>1.00200001E-3</v>
      </c>
      <c r="P32" s="28">
        <f t="array" ref="P32">(IF(COUNT(S32,T32,U32,W32,Y32,Z32,AB32)&lt;5,SUM(S32,T32,U32,W32,Y32,Z32,AB32),SUM(LARGE((S32,T32,U32,W32,Y32,Z32,AB32),{1;2;3;4;5}))))+(IF(COUNT(V32,X32,AA32,AC32)&lt;3,SUM(V32,X32,AA32,AC32),SUM(LARGE((V32,X32,AA32,AC32),{1;2;3}))))</f>
        <v>41</v>
      </c>
      <c r="Q32" s="28"/>
      <c r="R32" s="28"/>
      <c r="S32" s="335" t="s">
        <v>30</v>
      </c>
      <c r="T32" s="335" t="s">
        <v>30</v>
      </c>
      <c r="U32" s="256"/>
      <c r="V32" s="336" t="s">
        <v>30</v>
      </c>
      <c r="W32" s="256"/>
      <c r="X32" s="278">
        <v>2</v>
      </c>
      <c r="Y32" s="278"/>
      <c r="Z32" s="256">
        <v>1</v>
      </c>
      <c r="AA32" s="256">
        <v>9</v>
      </c>
      <c r="AB32" s="274">
        <v>20</v>
      </c>
      <c r="AC32" s="256">
        <v>9</v>
      </c>
      <c r="AD32" s="33">
        <f t="shared" si="9"/>
        <v>5</v>
      </c>
      <c r="AE32" s="34">
        <f t="shared" si="10"/>
        <v>1</v>
      </c>
      <c r="AF32" s="35">
        <f t="shared" si="11"/>
        <v>1</v>
      </c>
      <c r="AG32" s="36">
        <f t="shared" si="12"/>
        <v>0</v>
      </c>
    </row>
    <row r="33" spans="1:33" s="2" customFormat="1" x14ac:dyDescent="0.2">
      <c r="A33" s="27">
        <f t="shared" si="0"/>
        <v>25</v>
      </c>
      <c r="B33" s="263">
        <v>25</v>
      </c>
      <c r="C33" s="370" t="s">
        <v>429</v>
      </c>
      <c r="D33" s="250" t="str">
        <f t="shared" si="1"/>
        <v/>
      </c>
      <c r="E33" s="264">
        <f t="shared" si="2"/>
        <v>0</v>
      </c>
      <c r="F33" s="371">
        <v>9</v>
      </c>
      <c r="G33" s="249">
        <f t="shared" si="3"/>
        <v>9</v>
      </c>
      <c r="H33" s="265">
        <f t="shared" si="4"/>
        <v>1040.00110000002</v>
      </c>
      <c r="I33" s="375" t="s">
        <v>429</v>
      </c>
      <c r="J33" s="253" t="str">
        <f t="shared" si="5"/>
        <v/>
      </c>
      <c r="K33" s="266">
        <f t="shared" si="6"/>
        <v>0</v>
      </c>
      <c r="L33" s="39" t="s">
        <v>49</v>
      </c>
      <c r="M33" s="331">
        <v>40</v>
      </c>
      <c r="N33" s="28">
        <f t="shared" si="7"/>
        <v>40.001100000020003</v>
      </c>
      <c r="O33" s="267">
        <f t="shared" si="8"/>
        <v>1.10000002E-3</v>
      </c>
      <c r="P33" s="28">
        <f t="array" ref="P33">(IF(COUNT(S33,T33,U33,W33,Y33,Z33,AB33)&lt;5,SUM(S33,T33,U33,W33,Y33,Z33,AB33),SUM(LARGE((S33,T33,U33,W33,Y33,Z33,AB33),{1;2;3;4;5}))))+(IF(COUNT(V33,X33,AA33,AC33)&lt;3,SUM(V33,X33,AA33,AC33),SUM(LARGE((V33,X33,AA33,AC33),{1;2;3}))))</f>
        <v>40</v>
      </c>
      <c r="Q33" s="28" t="s">
        <v>34</v>
      </c>
      <c r="R33" s="28"/>
      <c r="S33" s="335" t="s">
        <v>30</v>
      </c>
      <c r="T33" s="335" t="s">
        <v>30</v>
      </c>
      <c r="U33" s="278"/>
      <c r="V33" s="336" t="s">
        <v>30</v>
      </c>
      <c r="W33" s="278"/>
      <c r="X33" s="278">
        <v>2</v>
      </c>
      <c r="Y33" s="278">
        <v>16</v>
      </c>
      <c r="Z33" s="278"/>
      <c r="AA33" s="278">
        <v>20</v>
      </c>
      <c r="AB33" s="278"/>
      <c r="AC33" s="330">
        <v>2</v>
      </c>
      <c r="AD33" s="33">
        <f t="shared" si="9"/>
        <v>4</v>
      </c>
      <c r="AE33" s="34">
        <f t="shared" si="10"/>
        <v>2</v>
      </c>
      <c r="AF33" s="35">
        <f t="shared" si="11"/>
        <v>0</v>
      </c>
      <c r="AG33" s="36">
        <f t="shared" si="12"/>
        <v>0</v>
      </c>
    </row>
    <row r="34" spans="1:33" s="2" customFormat="1" x14ac:dyDescent="0.2">
      <c r="A34" s="27">
        <f t="shared" si="0"/>
        <v>26</v>
      </c>
      <c r="B34" s="263">
        <v>26</v>
      </c>
      <c r="C34" s="370">
        <v>17</v>
      </c>
      <c r="D34" s="250">
        <f t="shared" si="1"/>
        <v>17</v>
      </c>
      <c r="E34" s="264">
        <f t="shared" si="2"/>
        <v>1039.0000120110001</v>
      </c>
      <c r="F34" s="371" t="s">
        <v>429</v>
      </c>
      <c r="G34" s="249" t="str">
        <f t="shared" si="3"/>
        <v/>
      </c>
      <c r="H34" s="265">
        <f t="shared" si="4"/>
        <v>0</v>
      </c>
      <c r="I34" s="375" t="s">
        <v>429</v>
      </c>
      <c r="J34" s="253" t="str">
        <f t="shared" si="5"/>
        <v/>
      </c>
      <c r="K34" s="266">
        <f t="shared" si="6"/>
        <v>0</v>
      </c>
      <c r="L34" s="303" t="s">
        <v>48</v>
      </c>
      <c r="M34" s="331">
        <v>39.000012011000003</v>
      </c>
      <c r="N34" s="28">
        <f t="shared" si="7"/>
        <v>39.000012011000003</v>
      </c>
      <c r="O34" s="267">
        <f t="shared" si="8"/>
        <v>1.2011000000000001E-5</v>
      </c>
      <c r="P34" s="28">
        <f t="array" ref="P34">(IF(COUNT(S34,T34,U34,W34,Y34,Z34,AB34)&lt;5,SUM(S34,T34,U34,W34,Y34,Z34,AB34),SUM(LARGE((S34,T34,U34,W34,Y34,Z34,AB34),{1;2;3;4;5}))))+(IF(COUNT(V34,X34,AA34,AC34)&lt;3,SUM(V34,X34,AA34,AC34),SUM(LARGE((V34,X34,AA34,AC34),{1;2;3}))))</f>
        <v>39</v>
      </c>
      <c r="Q34" s="28"/>
      <c r="R34" s="28"/>
      <c r="S34" s="278">
        <v>4</v>
      </c>
      <c r="T34" s="335" t="s">
        <v>30</v>
      </c>
      <c r="U34" s="335" t="s">
        <v>30</v>
      </c>
      <c r="V34" s="278">
        <v>9</v>
      </c>
      <c r="W34" s="278">
        <v>12</v>
      </c>
      <c r="X34" s="278">
        <v>9</v>
      </c>
      <c r="Y34" s="278">
        <v>5</v>
      </c>
      <c r="Z34" s="278"/>
      <c r="AA34" s="336" t="s">
        <v>30</v>
      </c>
      <c r="AB34" s="278"/>
      <c r="AC34" s="278"/>
      <c r="AD34" s="33">
        <f t="shared" si="9"/>
        <v>5</v>
      </c>
      <c r="AE34" s="34">
        <f t="shared" si="10"/>
        <v>1</v>
      </c>
      <c r="AF34" s="35">
        <f t="shared" si="11"/>
        <v>0</v>
      </c>
      <c r="AG34" s="36">
        <f t="shared" si="12"/>
        <v>0</v>
      </c>
    </row>
    <row r="35" spans="1:33" s="2" customFormat="1" x14ac:dyDescent="0.2">
      <c r="A35" s="27">
        <f t="shared" si="0"/>
        <v>27</v>
      </c>
      <c r="B35" s="263">
        <v>27</v>
      </c>
      <c r="C35" s="370" t="s">
        <v>429</v>
      </c>
      <c r="D35" s="250" t="str">
        <f t="shared" si="1"/>
        <v/>
      </c>
      <c r="E35" s="264">
        <f>IF(Q35="n",0,N35+1000)</f>
        <v>0</v>
      </c>
      <c r="F35" s="371">
        <v>10</v>
      </c>
      <c r="G35" s="249">
        <f t="shared" si="3"/>
        <v>10</v>
      </c>
      <c r="H35" s="265">
        <f>IF(Q35="n",N35+1000,0)</f>
        <v>1038.00020000002</v>
      </c>
      <c r="I35" s="375" t="s">
        <v>429</v>
      </c>
      <c r="J35" s="253" t="str">
        <f t="shared" si="5"/>
        <v/>
      </c>
      <c r="K35" s="266">
        <f>IF(R35="j",N35+1000,0)</f>
        <v>0</v>
      </c>
      <c r="L35" s="39" t="s">
        <v>53</v>
      </c>
      <c r="M35" s="331">
        <v>38</v>
      </c>
      <c r="N35" s="28">
        <f>O35+P35</f>
        <v>38.000200000020001</v>
      </c>
      <c r="O35" s="267">
        <f>COUNTIF(S35:AC35,25)/100+COUNTIF(S35:AC35,20)/1000+COUNTIF(S35:AC35,16)/10000+COUNTIF(S35:AC35,12)/100000+COUNTIF(S35:AC35,9)/1000000+COUNTIF(S35:AC35,7)/10000000+COUNTIF(S35:AC35,5)/100000000+COUNTIF(S35:AC35,4)/1000000000+COUNTIF(S35:AC35,3)/10000000000+COUNTIF(S35:AC35,2)/100000000000</f>
        <v>2.0000002000000001E-4</v>
      </c>
      <c r="P35" s="28">
        <f t="array" ref="P35">(IF(COUNT(S35,T35,U35,W35,Y35,Z35,AB35)&lt;5,SUM(S35,T35,U35,W35,Y35,Z35,AB35),SUM(LARGE((S35,T35,U35,W35,Y35,Z35,AB35),{1;2;3;4;5}))))+(IF(COUNT(V35,X35,AA35,AC35)&lt;3,SUM(V35,X35,AA35,AC35),SUM(LARGE((V35,X35,AA35,AC35),{1;2;3}))))</f>
        <v>38</v>
      </c>
      <c r="Q35" s="28" t="s">
        <v>34</v>
      </c>
      <c r="R35" s="28"/>
      <c r="S35" s="335" t="s">
        <v>30</v>
      </c>
      <c r="T35" s="335" t="s">
        <v>30</v>
      </c>
      <c r="U35" s="278"/>
      <c r="V35" s="336" t="s">
        <v>30</v>
      </c>
      <c r="W35" s="278"/>
      <c r="X35" s="278">
        <v>2</v>
      </c>
      <c r="Y35" s="278">
        <v>16</v>
      </c>
      <c r="Z35" s="278">
        <v>1</v>
      </c>
      <c r="AA35" s="278">
        <v>16</v>
      </c>
      <c r="AB35" s="278">
        <v>1</v>
      </c>
      <c r="AC35" s="330">
        <v>2</v>
      </c>
      <c r="AD35" s="33">
        <f>COUNTIF(S35:AC35,"&gt;0")</f>
        <v>6</v>
      </c>
      <c r="AE35" s="34">
        <f>COUNTIF(S35:U35,"&gt;=12")+COUNTIF(W35,"&gt;=12")+COUNTIF(Y35:Z35,"&gt;=12")+COUNTIF(AB35,"&gt;=12")+COUNTIF(V35,"&gt;=16")+COUNTIF(X35,"&gt;=16")+COUNTIF(AA35,"&gt;=16")+COUNTIF(AC35,"&gt;=16")</f>
        <v>2</v>
      </c>
      <c r="AF35" s="35">
        <f>COUNTIF(S35:U35,"=20")+COUNTIF(W35,"=20")+COUNTIF(Y35:Z35,"=20")+COUNTIF(AB35,"=20")+COUNTIF(S35:AC35,"=25")</f>
        <v>0</v>
      </c>
      <c r="AG35" s="36">
        <f>COUNTIF(S35:AC35,"=25")</f>
        <v>0</v>
      </c>
    </row>
    <row r="36" spans="1:33" s="2" customFormat="1" x14ac:dyDescent="0.2">
      <c r="A36" s="27">
        <f t="shared" si="0"/>
        <v>28</v>
      </c>
      <c r="B36" s="263">
        <v>28</v>
      </c>
      <c r="C36" s="370" t="s">
        <v>429</v>
      </c>
      <c r="D36" s="250" t="str">
        <f t="shared" si="1"/>
        <v/>
      </c>
      <c r="E36" s="264">
        <f t="shared" si="2"/>
        <v>0</v>
      </c>
      <c r="F36" s="371">
        <v>11</v>
      </c>
      <c r="G36" s="249">
        <f t="shared" si="3"/>
        <v>11</v>
      </c>
      <c r="H36" s="265">
        <f t="shared" si="4"/>
        <v>1037.0010010010999</v>
      </c>
      <c r="I36" s="375" t="s">
        <v>429</v>
      </c>
      <c r="J36" s="253" t="str">
        <f t="shared" si="5"/>
        <v/>
      </c>
      <c r="K36" s="266">
        <f t="shared" si="6"/>
        <v>0</v>
      </c>
      <c r="L36" s="281" t="s">
        <v>52</v>
      </c>
      <c r="M36" s="331">
        <v>37.001001001100001</v>
      </c>
      <c r="N36" s="28">
        <f t="shared" si="7"/>
        <v>37.001001001100001</v>
      </c>
      <c r="O36" s="267">
        <f t="shared" si="8"/>
        <v>1.0010010999999999E-3</v>
      </c>
      <c r="P36" s="28">
        <f t="array" ref="P36">(IF(COUNT(S36,T36,U36,W36,Y36,Z36,AB36)&lt;5,SUM(S36,T36,U36,W36,Y36,Z36,AB36),SUM(LARGE((S36,T36,U36,W36,Y36,Z36,AB36),{1;2;3;4;5}))))+(IF(COUNT(V36,X36,AA36,AC36)&lt;3,SUM(V36,X36,AA36,AC36),SUM(LARGE((V36,X36,AA36,AC36),{1;2;3}))))</f>
        <v>37</v>
      </c>
      <c r="Q36" s="28" t="s">
        <v>34</v>
      </c>
      <c r="R36" s="28"/>
      <c r="S36" s="335" t="s">
        <v>30</v>
      </c>
      <c r="T36" s="335" t="s">
        <v>30</v>
      </c>
      <c r="U36" s="278"/>
      <c r="V36" s="278">
        <v>20</v>
      </c>
      <c r="W36" s="278">
        <v>3</v>
      </c>
      <c r="X36" s="336" t="s">
        <v>30</v>
      </c>
      <c r="Y36" s="278"/>
      <c r="Z36" s="278">
        <v>4</v>
      </c>
      <c r="AA36" s="278">
        <v>9</v>
      </c>
      <c r="AB36" s="278">
        <v>1</v>
      </c>
      <c r="AC36" s="278"/>
      <c r="AD36" s="33">
        <f t="shared" si="9"/>
        <v>5</v>
      </c>
      <c r="AE36" s="34">
        <f t="shared" si="10"/>
        <v>1</v>
      </c>
      <c r="AF36" s="35">
        <f t="shared" si="11"/>
        <v>0</v>
      </c>
      <c r="AG36" s="36">
        <f t="shared" si="12"/>
        <v>0</v>
      </c>
    </row>
    <row r="37" spans="1:33" s="2" customFormat="1" x14ac:dyDescent="0.2">
      <c r="A37" s="27">
        <f t="shared" si="0"/>
        <v>29</v>
      </c>
      <c r="B37" s="263">
        <v>29</v>
      </c>
      <c r="C37" s="370">
        <v>18</v>
      </c>
      <c r="D37" s="250">
        <f t="shared" si="1"/>
        <v>18</v>
      </c>
      <c r="E37" s="264">
        <f t="shared" si="2"/>
        <v>1036.0011</v>
      </c>
      <c r="F37" s="371" t="s">
        <v>429</v>
      </c>
      <c r="G37" s="249" t="str">
        <f t="shared" si="3"/>
        <v/>
      </c>
      <c r="H37" s="265">
        <f t="shared" si="4"/>
        <v>0</v>
      </c>
      <c r="I37" s="375" t="s">
        <v>429</v>
      </c>
      <c r="J37" s="253" t="str">
        <f t="shared" si="5"/>
        <v/>
      </c>
      <c r="K37" s="266">
        <f t="shared" si="6"/>
        <v>0</v>
      </c>
      <c r="L37" s="303" t="s">
        <v>51</v>
      </c>
      <c r="M37" s="331">
        <v>36.001100000000001</v>
      </c>
      <c r="N37" s="28">
        <f t="shared" si="7"/>
        <v>36.001100000000001</v>
      </c>
      <c r="O37" s="267">
        <f t="shared" si="8"/>
        <v>1.1000000000000001E-3</v>
      </c>
      <c r="P37" s="28">
        <f t="array" ref="P37">(IF(COUNT(S37,T37,U37,W37,Y37,Z37,AB37)&lt;5,SUM(S37,T37,U37,W37,Y37,Z37,AB37),SUM(LARGE((S37,T37,U37,W37,Y37,Z37,AB37),{1;2;3;4;5}))))+(IF(COUNT(V37,X37,AA37,AC37)&lt;3,SUM(V37,X37,AA37,AC37),SUM(LARGE((V37,X37,AA37,AC37),{1;2;3}))))</f>
        <v>36</v>
      </c>
      <c r="Q37" s="28"/>
      <c r="R37" s="28"/>
      <c r="S37" s="278">
        <v>20</v>
      </c>
      <c r="T37" s="335" t="s">
        <v>30</v>
      </c>
      <c r="U37" s="335" t="s">
        <v>30</v>
      </c>
      <c r="V37" s="336" t="s">
        <v>30</v>
      </c>
      <c r="W37" s="277"/>
      <c r="X37" s="277"/>
      <c r="Y37" s="277"/>
      <c r="Z37" s="277"/>
      <c r="AA37" s="277">
        <v>16</v>
      </c>
      <c r="AB37" s="277"/>
      <c r="AC37" s="277"/>
      <c r="AD37" s="33">
        <f t="shared" si="9"/>
        <v>2</v>
      </c>
      <c r="AE37" s="34">
        <f t="shared" si="10"/>
        <v>2</v>
      </c>
      <c r="AF37" s="35">
        <f t="shared" si="11"/>
        <v>1</v>
      </c>
      <c r="AG37" s="36">
        <f t="shared" si="12"/>
        <v>0</v>
      </c>
    </row>
    <row r="38" spans="1:33" s="2" customFormat="1" x14ac:dyDescent="0.2">
      <c r="A38" s="27">
        <f t="shared" si="0"/>
        <v>30</v>
      </c>
      <c r="B38" s="263">
        <v>30</v>
      </c>
      <c r="C38" s="370">
        <v>19</v>
      </c>
      <c r="D38" s="250">
        <f t="shared" si="1"/>
        <v>19</v>
      </c>
      <c r="E38" s="264">
        <f t="shared" si="2"/>
        <v>1032.00101</v>
      </c>
      <c r="F38" s="371" t="s">
        <v>429</v>
      </c>
      <c r="G38" s="249" t="str">
        <f t="shared" si="3"/>
        <v/>
      </c>
      <c r="H38" s="265">
        <f t="shared" si="4"/>
        <v>0</v>
      </c>
      <c r="I38" s="375" t="s">
        <v>429</v>
      </c>
      <c r="J38" s="253" t="str">
        <f t="shared" si="5"/>
        <v/>
      </c>
      <c r="K38" s="266">
        <f t="shared" si="6"/>
        <v>0</v>
      </c>
      <c r="L38" s="296" t="s">
        <v>447</v>
      </c>
      <c r="M38" s="353">
        <v>32.001010000000001</v>
      </c>
      <c r="N38" s="28">
        <f t="shared" si="7"/>
        <v>32.001010000000001</v>
      </c>
      <c r="O38" s="267">
        <f t="shared" si="8"/>
        <v>1.01E-3</v>
      </c>
      <c r="P38" s="28">
        <f t="array" ref="P38">(IF(COUNT(S38,T38,U38,W38,Y38,Z38,AB38)&lt;5,SUM(S38,T38,U38,W38,Y38,Z38,AB38),SUM(LARGE((S38,T38,U38,W38,Y38,Z38,AB38),{1;2;3;4;5}))))+(IF(COUNT(V38,X38,AA38,AC38)&lt;3,SUM(V38,X38,AA38,AC38),SUM(LARGE((V38,X38,AA38,AC38),{1;2;3}))))</f>
        <v>32</v>
      </c>
      <c r="Q38" s="28"/>
      <c r="R38" s="28"/>
      <c r="S38" s="335" t="s">
        <v>30</v>
      </c>
      <c r="T38" s="335" t="s">
        <v>30</v>
      </c>
      <c r="U38" s="335"/>
      <c r="V38" s="336" t="s">
        <v>30</v>
      </c>
      <c r="W38" s="278"/>
      <c r="X38" s="278"/>
      <c r="Y38" s="256"/>
      <c r="Z38" s="256">
        <v>20</v>
      </c>
      <c r="AA38" s="256"/>
      <c r="AB38" s="274">
        <v>12</v>
      </c>
      <c r="AC38" s="274"/>
      <c r="AD38" s="33">
        <f t="shared" si="9"/>
        <v>2</v>
      </c>
      <c r="AE38" s="34">
        <f t="shared" si="10"/>
        <v>2</v>
      </c>
      <c r="AF38" s="35">
        <f t="shared" si="11"/>
        <v>1</v>
      </c>
      <c r="AG38" s="36">
        <f t="shared" si="12"/>
        <v>0</v>
      </c>
    </row>
    <row r="39" spans="1:33" s="2" customFormat="1" x14ac:dyDescent="0.2">
      <c r="A39" s="27">
        <f t="shared" si="0"/>
        <v>31</v>
      </c>
      <c r="B39" s="263">
        <v>31</v>
      </c>
      <c r="C39" s="370">
        <v>20</v>
      </c>
      <c r="D39" s="250">
        <f t="shared" si="1"/>
        <v>20</v>
      </c>
      <c r="E39" s="264">
        <f t="shared" si="2"/>
        <v>1028.0000200009999</v>
      </c>
      <c r="F39" s="371" t="s">
        <v>429</v>
      </c>
      <c r="G39" s="249" t="str">
        <f t="shared" si="3"/>
        <v/>
      </c>
      <c r="H39" s="265">
        <f t="shared" si="4"/>
        <v>0</v>
      </c>
      <c r="I39" s="375" t="s">
        <v>429</v>
      </c>
      <c r="J39" s="253" t="str">
        <f t="shared" si="5"/>
        <v/>
      </c>
      <c r="K39" s="266">
        <f t="shared" si="6"/>
        <v>0</v>
      </c>
      <c r="L39" s="21" t="s">
        <v>56</v>
      </c>
      <c r="M39" s="348">
        <v>28.000020000999999</v>
      </c>
      <c r="N39" s="28">
        <f t="shared" si="7"/>
        <v>28.000020000999999</v>
      </c>
      <c r="O39" s="267">
        <f t="shared" si="8"/>
        <v>2.0001E-5</v>
      </c>
      <c r="P39" s="28">
        <f t="array" ref="P39">(IF(COUNT(S39,T39,U39,W39,Y39,Z39,AB39)&lt;5,SUM(S39,T39,U39,W39,Y39,Z39,AB39),SUM(LARGE((S39,T39,U39,W39,Y39,Z39,AB39),{1;2;3;4;5}))))+(IF(COUNT(V39,X39,AA39,AC39)&lt;3,SUM(V39,X39,AA39,AC39),SUM(LARGE((V39,X39,AA39,AC39),{1;2;3}))))</f>
        <v>28</v>
      </c>
      <c r="Q39" s="28"/>
      <c r="R39" s="28"/>
      <c r="S39" s="335" t="s">
        <v>30</v>
      </c>
      <c r="T39" s="278">
        <v>12</v>
      </c>
      <c r="U39" s="278">
        <v>4</v>
      </c>
      <c r="V39" s="336" t="s">
        <v>30</v>
      </c>
      <c r="W39" s="336" t="s">
        <v>30</v>
      </c>
      <c r="X39" s="278">
        <v>12</v>
      </c>
      <c r="Y39" s="278"/>
      <c r="Z39" s="278"/>
      <c r="AA39" s="278"/>
      <c r="AB39" s="278"/>
      <c r="AC39" s="278"/>
      <c r="AD39" s="33">
        <f t="shared" si="9"/>
        <v>3</v>
      </c>
      <c r="AE39" s="34">
        <f t="shared" si="10"/>
        <v>1</v>
      </c>
      <c r="AF39" s="35">
        <f t="shared" si="11"/>
        <v>0</v>
      </c>
      <c r="AG39" s="36">
        <f t="shared" si="12"/>
        <v>0</v>
      </c>
    </row>
    <row r="40" spans="1:33" s="2" customFormat="1" x14ac:dyDescent="0.2">
      <c r="A40" s="27">
        <f t="shared" si="0"/>
        <v>31</v>
      </c>
      <c r="B40" s="263">
        <v>31</v>
      </c>
      <c r="C40" s="370">
        <v>20</v>
      </c>
      <c r="D40" s="250">
        <f t="shared" si="1"/>
        <v>20</v>
      </c>
      <c r="E40" s="264">
        <f t="shared" si="2"/>
        <v>1028.0000200009999</v>
      </c>
      <c r="F40" s="371" t="s">
        <v>429</v>
      </c>
      <c r="G40" s="249" t="str">
        <f t="shared" si="3"/>
        <v/>
      </c>
      <c r="H40" s="265">
        <f t="shared" si="4"/>
        <v>0</v>
      </c>
      <c r="I40" s="375" t="s">
        <v>429</v>
      </c>
      <c r="J40" s="253" t="str">
        <f t="shared" si="5"/>
        <v/>
      </c>
      <c r="K40" s="266">
        <f t="shared" si="6"/>
        <v>0</v>
      </c>
      <c r="L40" s="21" t="s">
        <v>57</v>
      </c>
      <c r="M40" s="348">
        <v>28.000020000999999</v>
      </c>
      <c r="N40" s="28">
        <f t="shared" si="7"/>
        <v>28.000020000999999</v>
      </c>
      <c r="O40" s="267">
        <f t="shared" si="8"/>
        <v>2.0001E-5</v>
      </c>
      <c r="P40" s="28">
        <f t="array" ref="P40">(IF(COUNT(S40,T40,U40,W40,Y40,Z40,AB40)&lt;5,SUM(S40,T40,U40,W40,Y40,Z40,AB40),SUM(LARGE((S40,T40,U40,W40,Y40,Z40,AB40),{1;2;3;4;5}))))+(IF(COUNT(V40,X40,AA40,AC40)&lt;3,SUM(V40,X40,AA40,AC40),SUM(LARGE((V40,X40,AA40,AC40),{1;2;3}))))</f>
        <v>28</v>
      </c>
      <c r="Q40" s="28"/>
      <c r="R40" s="28"/>
      <c r="S40" s="335" t="s">
        <v>30</v>
      </c>
      <c r="T40" s="278">
        <v>12</v>
      </c>
      <c r="U40" s="278">
        <v>4</v>
      </c>
      <c r="V40" s="336" t="s">
        <v>30</v>
      </c>
      <c r="W40" s="336" t="s">
        <v>30</v>
      </c>
      <c r="X40" s="278">
        <v>12</v>
      </c>
      <c r="Y40" s="278"/>
      <c r="Z40" s="278"/>
      <c r="AA40" s="278"/>
      <c r="AB40" s="278"/>
      <c r="AC40" s="278"/>
      <c r="AD40" s="33">
        <f t="shared" si="9"/>
        <v>3</v>
      </c>
      <c r="AE40" s="34">
        <f t="shared" si="10"/>
        <v>1</v>
      </c>
      <c r="AF40" s="35">
        <f t="shared" si="11"/>
        <v>0</v>
      </c>
      <c r="AG40" s="36">
        <f t="shared" si="12"/>
        <v>0</v>
      </c>
    </row>
    <row r="41" spans="1:33" s="2" customFormat="1" x14ac:dyDescent="0.2">
      <c r="A41" s="27">
        <f t="shared" ref="A41:A72" si="13">IF((N41=0),"",RANK(N41,N$9:N$96,0))</f>
        <v>33</v>
      </c>
      <c r="B41" s="263">
        <v>33</v>
      </c>
      <c r="C41" s="370">
        <v>22</v>
      </c>
      <c r="D41" s="250">
        <f t="shared" ref="D41:D72" si="14">IF(N41=0,"",IF(Q41="n","",RANK(E41,E$9:E$96,0)))</f>
        <v>22</v>
      </c>
      <c r="E41" s="264">
        <f t="shared" ref="E41:E72" si="15">IF(Q41="n",0,N41+1000)</f>
        <v>1027.00000112</v>
      </c>
      <c r="F41" s="371" t="s">
        <v>429</v>
      </c>
      <c r="G41" s="249" t="str">
        <f t="shared" ref="G41:G72" si="16">IF(Q41="n",RANK(H41,H$9:H$96,0),"")</f>
        <v/>
      </c>
      <c r="H41" s="265">
        <f t="shared" ref="H41:H72" si="17">IF(Q41="n",N41+1000,0)</f>
        <v>0</v>
      </c>
      <c r="I41" s="375" t="s">
        <v>429</v>
      </c>
      <c r="J41" s="253" t="str">
        <f t="shared" ref="J41:J72" si="18">IF(R41="j",RANK(K41,K$9:K$96,0),"")</f>
        <v/>
      </c>
      <c r="K41" s="266">
        <f t="shared" ref="K41:K72" si="19">IF(R41="j",N41+1000,0)</f>
        <v>0</v>
      </c>
      <c r="L41" s="21" t="s">
        <v>58</v>
      </c>
      <c r="M41" s="348">
        <v>27.00000112</v>
      </c>
      <c r="N41" s="28">
        <f t="shared" ref="N41:N72" si="20">O41+P41</f>
        <v>27.00000112</v>
      </c>
      <c r="O41" s="267">
        <f t="shared" ref="O41:O72" si="21">COUNTIF(S41:AC41,25)/100+COUNTIF(S41:AC41,20)/1000+COUNTIF(S41:AC41,16)/10000+COUNTIF(S41:AC41,12)/100000+COUNTIF(S41:AC41,9)/1000000+COUNTIF(S41:AC41,7)/10000000+COUNTIF(S41:AC41,5)/100000000+COUNTIF(S41:AC41,4)/1000000000+COUNTIF(S41:AC41,3)/10000000000+COUNTIF(S41:AC41,2)/100000000000</f>
        <v>1.1200000000000001E-6</v>
      </c>
      <c r="P41" s="28">
        <f t="array" ref="P41">(IF(COUNT(S41,T41,U41,W41,Y41,Z41,AB41)&lt;5,SUM(S41,T41,U41,W41,Y41,Z41,AB41),SUM(LARGE((S41,T41,U41,W41,Y41,Z41,AB41),{1;2;3;4;5}))))+(IF(COUNT(V41,X41,AA41,AC41)&lt;3,SUM(V41,X41,AA41,AC41),SUM(LARGE((V41,X41,AA41,AC41),{1;2;3}))))</f>
        <v>27</v>
      </c>
      <c r="Q41" s="28"/>
      <c r="R41" s="28"/>
      <c r="S41" s="335" t="s">
        <v>30</v>
      </c>
      <c r="T41" s="278">
        <v>5</v>
      </c>
      <c r="U41" s="278">
        <v>7</v>
      </c>
      <c r="V41" s="336" t="s">
        <v>30</v>
      </c>
      <c r="W41" s="336" t="s">
        <v>30</v>
      </c>
      <c r="X41" s="278">
        <v>5</v>
      </c>
      <c r="Y41" s="278">
        <v>9</v>
      </c>
      <c r="Z41" s="278">
        <v>1</v>
      </c>
      <c r="AA41" s="278"/>
      <c r="AB41" s="278"/>
      <c r="AC41" s="278"/>
      <c r="AD41" s="33">
        <f t="shared" ref="AD41:AD72" si="22">COUNTIF(S41:AC41,"&gt;0")</f>
        <v>5</v>
      </c>
      <c r="AE41" s="34">
        <f t="shared" ref="AE41:AE72" si="23">COUNTIF(S41:U41,"&gt;=12")+COUNTIF(W41,"&gt;=12")+COUNTIF(Y41:Z41,"&gt;=12")+COUNTIF(AB41,"&gt;=12")+COUNTIF(V41,"&gt;=16")+COUNTIF(X41,"&gt;=16")+COUNTIF(AA41,"&gt;=16")+COUNTIF(AC41,"&gt;=16")</f>
        <v>0</v>
      </c>
      <c r="AF41" s="35">
        <f t="shared" ref="AF41:AF72" si="24">COUNTIF(S41:U41,"=20")+COUNTIF(W41,"=20")+COUNTIF(Y41:Z41,"=20")+COUNTIF(AB41,"=20")+COUNTIF(S41:AC41,"=25")</f>
        <v>0</v>
      </c>
      <c r="AG41" s="36">
        <f t="shared" ref="AG41:AG72" si="25">COUNTIF(S41:AC41,"=25")</f>
        <v>0</v>
      </c>
    </row>
    <row r="42" spans="1:33" s="2" customFormat="1" x14ac:dyDescent="0.2">
      <c r="A42" s="27">
        <f t="shared" si="13"/>
        <v>34</v>
      </c>
      <c r="B42" s="263">
        <v>34</v>
      </c>
      <c r="C42" s="370" t="s">
        <v>429</v>
      </c>
      <c r="D42" s="250" t="str">
        <f t="shared" si="14"/>
        <v/>
      </c>
      <c r="E42" s="264">
        <f t="shared" si="15"/>
        <v>0</v>
      </c>
      <c r="F42" s="371">
        <v>12</v>
      </c>
      <c r="G42" s="249">
        <f t="shared" si="16"/>
        <v>12</v>
      </c>
      <c r="H42" s="265">
        <f t="shared" si="17"/>
        <v>1026.0000010200299</v>
      </c>
      <c r="I42" s="375" t="s">
        <v>429</v>
      </c>
      <c r="J42" s="253" t="str">
        <f t="shared" si="18"/>
        <v/>
      </c>
      <c r="K42" s="266">
        <f t="shared" si="19"/>
        <v>0</v>
      </c>
      <c r="L42" s="39" t="s">
        <v>62</v>
      </c>
      <c r="M42" s="331">
        <v>26.000001020029998</v>
      </c>
      <c r="N42" s="28">
        <f t="shared" si="20"/>
        <v>26.000001020029998</v>
      </c>
      <c r="O42" s="267">
        <f t="shared" si="21"/>
        <v>1.02003E-6</v>
      </c>
      <c r="P42" s="28">
        <f t="array" ref="P42">(IF(COUNT(S42,T42,U42,W42,Y42,Z42,AB42)&lt;5,SUM(S42,T42,U42,W42,Y42,Z42,AB42),SUM(LARGE((S42,T42,U42,W42,Y42,Z42,AB42),{1;2;3;4;5}))))+(IF(COUNT(V42,X42,AA42,AC42)&lt;3,SUM(V42,X42,AA42,AC42),SUM(LARGE((V42,X42,AA42,AC42),{1;2;3}))))</f>
        <v>26</v>
      </c>
      <c r="Q42" s="28" t="s">
        <v>34</v>
      </c>
      <c r="R42" s="28"/>
      <c r="S42" s="278">
        <v>1</v>
      </c>
      <c r="T42" s="335" t="s">
        <v>30</v>
      </c>
      <c r="U42" s="335" t="s">
        <v>30</v>
      </c>
      <c r="V42" s="335">
        <v>2</v>
      </c>
      <c r="W42" s="278">
        <v>9</v>
      </c>
      <c r="X42" s="278">
        <v>2</v>
      </c>
      <c r="Y42" s="278">
        <v>1</v>
      </c>
      <c r="Z42" s="278">
        <v>5</v>
      </c>
      <c r="AA42" s="278">
        <v>2</v>
      </c>
      <c r="AB42" s="278">
        <v>1</v>
      </c>
      <c r="AC42" s="278">
        <v>5</v>
      </c>
      <c r="AD42" s="33">
        <f t="shared" si="22"/>
        <v>9</v>
      </c>
      <c r="AE42" s="34">
        <f t="shared" si="23"/>
        <v>0</v>
      </c>
      <c r="AF42" s="35">
        <f t="shared" si="24"/>
        <v>0</v>
      </c>
      <c r="AG42" s="36">
        <f t="shared" si="25"/>
        <v>0</v>
      </c>
    </row>
    <row r="43" spans="1:33" s="2" customFormat="1" x14ac:dyDescent="0.2">
      <c r="A43" s="27">
        <f t="shared" si="13"/>
        <v>35</v>
      </c>
      <c r="B43" s="263">
        <v>35</v>
      </c>
      <c r="C43" s="370">
        <v>23</v>
      </c>
      <c r="D43" s="250">
        <f t="shared" si="14"/>
        <v>23</v>
      </c>
      <c r="E43" s="264">
        <f t="shared" si="15"/>
        <v>1026.0000000311099</v>
      </c>
      <c r="F43" s="371" t="s">
        <v>429</v>
      </c>
      <c r="G43" s="249" t="str">
        <f t="shared" si="16"/>
        <v/>
      </c>
      <c r="H43" s="265">
        <f t="shared" si="17"/>
        <v>0</v>
      </c>
      <c r="I43" s="375" t="s">
        <v>429</v>
      </c>
      <c r="J43" s="253" t="str">
        <f t="shared" si="18"/>
        <v/>
      </c>
      <c r="K43" s="266">
        <f t="shared" si="19"/>
        <v>0</v>
      </c>
      <c r="L43" s="21" t="s">
        <v>59</v>
      </c>
      <c r="M43" s="348">
        <v>26.000000031110002</v>
      </c>
      <c r="N43" s="28">
        <f t="shared" si="20"/>
        <v>26.000000031110002</v>
      </c>
      <c r="O43" s="267">
        <f t="shared" si="21"/>
        <v>3.1109999999999999E-8</v>
      </c>
      <c r="P43" s="28">
        <f t="array" ref="P43">(IF(COUNT(S43,T43,U43,W43,Y43,Z43,AB43)&lt;5,SUM(S43,T43,U43,W43,Y43,Z43,AB43),SUM(LARGE((S43,T43,U43,W43,Y43,Z43,AB43),{1;2;3;4;5}))))+(IF(COUNT(V43,X43,AA43,AC43)&lt;3,SUM(V43,X43,AA43,AC43),SUM(LARGE((V43,X43,AA43,AC43),{1;2;3}))))</f>
        <v>26</v>
      </c>
      <c r="Q43" s="28"/>
      <c r="R43" s="28"/>
      <c r="S43" s="335" t="s">
        <v>30</v>
      </c>
      <c r="T43" s="278">
        <v>5</v>
      </c>
      <c r="U43" s="278">
        <v>3</v>
      </c>
      <c r="V43" s="278">
        <v>2</v>
      </c>
      <c r="W43" s="278">
        <v>4</v>
      </c>
      <c r="X43" s="278">
        <v>5</v>
      </c>
      <c r="Y43" s="278">
        <v>1</v>
      </c>
      <c r="Z43" s="278">
        <v>1</v>
      </c>
      <c r="AA43" s="278">
        <v>5</v>
      </c>
      <c r="AB43" s="335" t="s">
        <v>30</v>
      </c>
      <c r="AC43" s="335" t="s">
        <v>30</v>
      </c>
      <c r="AD43" s="33">
        <f t="shared" si="22"/>
        <v>8</v>
      </c>
      <c r="AE43" s="34">
        <f t="shared" si="23"/>
        <v>0</v>
      </c>
      <c r="AF43" s="35">
        <f t="shared" si="24"/>
        <v>0</v>
      </c>
      <c r="AG43" s="36">
        <f t="shared" si="25"/>
        <v>0</v>
      </c>
    </row>
    <row r="44" spans="1:33" s="2" customFormat="1" x14ac:dyDescent="0.2">
      <c r="A44" s="27">
        <f t="shared" si="13"/>
        <v>36</v>
      </c>
      <c r="B44" s="263">
        <v>36</v>
      </c>
      <c r="C44" s="370">
        <v>24</v>
      </c>
      <c r="D44" s="250">
        <f t="shared" si="14"/>
        <v>24</v>
      </c>
      <c r="E44" s="264">
        <f t="shared" si="15"/>
        <v>1025.01</v>
      </c>
      <c r="F44" s="371" t="s">
        <v>429</v>
      </c>
      <c r="G44" s="249" t="str">
        <f t="shared" si="16"/>
        <v/>
      </c>
      <c r="H44" s="265">
        <f t="shared" si="17"/>
        <v>0</v>
      </c>
      <c r="I44" s="375" t="s">
        <v>429</v>
      </c>
      <c r="J44" s="253" t="str">
        <f t="shared" si="18"/>
        <v/>
      </c>
      <c r="K44" s="266">
        <f t="shared" si="19"/>
        <v>0</v>
      </c>
      <c r="L44" s="303" t="s">
        <v>390</v>
      </c>
      <c r="M44" s="331">
        <v>25.01</v>
      </c>
      <c r="N44" s="28">
        <f t="shared" si="20"/>
        <v>25.01</v>
      </c>
      <c r="O44" s="267">
        <f t="shared" si="21"/>
        <v>0.01</v>
      </c>
      <c r="P44" s="28">
        <f t="array" ref="P44">(IF(COUNT(S44,T44,U44,W44,Y44,Z44,AB44)&lt;5,SUM(S44,T44,U44,W44,Y44,Z44,AB44),SUM(LARGE((S44,T44,U44,W44,Y44,Z44,AB44),{1;2;3;4;5}))))+(IF(COUNT(V44,X44,AA44,AC44)&lt;3,SUM(V44,X44,AA44,AC44),SUM(LARGE((V44,X44,AA44,AC44),{1;2;3}))))</f>
        <v>25</v>
      </c>
      <c r="Q44" s="28"/>
      <c r="R44" s="28"/>
      <c r="S44" s="335" t="s">
        <v>30</v>
      </c>
      <c r="T44" s="335" t="s">
        <v>30</v>
      </c>
      <c r="U44" s="335"/>
      <c r="V44" s="336" t="s">
        <v>30</v>
      </c>
      <c r="W44" s="256"/>
      <c r="X44" s="256"/>
      <c r="Y44" s="256"/>
      <c r="Z44" s="256"/>
      <c r="AA44" s="256"/>
      <c r="AB44" s="274"/>
      <c r="AC44" s="274">
        <v>25</v>
      </c>
      <c r="AD44" s="33">
        <f t="shared" si="22"/>
        <v>1</v>
      </c>
      <c r="AE44" s="34">
        <f t="shared" si="23"/>
        <v>1</v>
      </c>
      <c r="AF44" s="35">
        <f t="shared" si="24"/>
        <v>1</v>
      </c>
      <c r="AG44" s="36">
        <f t="shared" si="25"/>
        <v>1</v>
      </c>
    </row>
    <row r="45" spans="1:33" s="2" customFormat="1" x14ac:dyDescent="0.2">
      <c r="A45" s="27">
        <f t="shared" si="13"/>
        <v>36</v>
      </c>
      <c r="B45" s="263">
        <v>36</v>
      </c>
      <c r="C45" s="370">
        <v>24</v>
      </c>
      <c r="D45" s="250">
        <f t="shared" si="14"/>
        <v>24</v>
      </c>
      <c r="E45" s="264">
        <f t="shared" si="15"/>
        <v>1025.01</v>
      </c>
      <c r="F45" s="371" t="s">
        <v>429</v>
      </c>
      <c r="G45" s="249" t="str">
        <f t="shared" si="16"/>
        <v/>
      </c>
      <c r="H45" s="265">
        <f t="shared" si="17"/>
        <v>0</v>
      </c>
      <c r="I45" s="375" t="s">
        <v>429</v>
      </c>
      <c r="J45" s="253" t="str">
        <f t="shared" si="18"/>
        <v/>
      </c>
      <c r="K45" s="266">
        <f t="shared" si="19"/>
        <v>0</v>
      </c>
      <c r="L45" s="303" t="s">
        <v>391</v>
      </c>
      <c r="M45" s="331">
        <v>25.01</v>
      </c>
      <c r="N45" s="28">
        <f t="shared" si="20"/>
        <v>25.01</v>
      </c>
      <c r="O45" s="267">
        <f t="shared" si="21"/>
        <v>0.01</v>
      </c>
      <c r="P45" s="28">
        <f t="array" ref="P45">(IF(COUNT(S45,T45,U45,W45,Y45,Z45,AB45)&lt;5,SUM(S45,T45,U45,W45,Y45,Z45,AB45),SUM(LARGE((S45,T45,U45,W45,Y45,Z45,AB45),{1;2;3;4;5}))))+(IF(COUNT(V45,X45,AA45,AC45)&lt;3,SUM(V45,X45,AA45,AC45),SUM(LARGE((V45,X45,AA45,AC45),{1;2;3}))))</f>
        <v>25</v>
      </c>
      <c r="Q45" s="28"/>
      <c r="R45" s="28"/>
      <c r="S45" s="335" t="s">
        <v>30</v>
      </c>
      <c r="T45" s="335" t="s">
        <v>30</v>
      </c>
      <c r="U45" s="335"/>
      <c r="V45" s="336" t="s">
        <v>30</v>
      </c>
      <c r="W45" s="256"/>
      <c r="X45" s="278"/>
      <c r="Y45" s="256"/>
      <c r="Z45" s="256"/>
      <c r="AA45" s="256"/>
      <c r="AB45" s="274"/>
      <c r="AC45" s="256">
        <v>25</v>
      </c>
      <c r="AD45" s="33">
        <f t="shared" si="22"/>
        <v>1</v>
      </c>
      <c r="AE45" s="34">
        <f t="shared" si="23"/>
        <v>1</v>
      </c>
      <c r="AF45" s="35">
        <f t="shared" si="24"/>
        <v>1</v>
      </c>
      <c r="AG45" s="36">
        <f t="shared" si="25"/>
        <v>1</v>
      </c>
    </row>
    <row r="46" spans="1:33" s="2" customFormat="1" x14ac:dyDescent="0.2">
      <c r="A46" s="27">
        <f t="shared" si="13"/>
        <v>38</v>
      </c>
      <c r="B46" s="263">
        <v>38</v>
      </c>
      <c r="C46" s="370" t="s">
        <v>429</v>
      </c>
      <c r="D46" s="250" t="str">
        <f t="shared" si="14"/>
        <v/>
      </c>
      <c r="E46" s="264">
        <f t="shared" si="15"/>
        <v>0</v>
      </c>
      <c r="F46" s="371">
        <v>13</v>
      </c>
      <c r="G46" s="249">
        <f t="shared" si="16"/>
        <v>13</v>
      </c>
      <c r="H46" s="265">
        <f t="shared" si="17"/>
        <v>1022.00010000101</v>
      </c>
      <c r="I46" s="375" t="s">
        <v>429</v>
      </c>
      <c r="J46" s="253" t="str">
        <f t="shared" si="18"/>
        <v/>
      </c>
      <c r="K46" s="266">
        <f t="shared" si="19"/>
        <v>0</v>
      </c>
      <c r="L46" s="280" t="s">
        <v>61</v>
      </c>
      <c r="M46" s="331">
        <v>22.000100001010001</v>
      </c>
      <c r="N46" s="28">
        <f t="shared" si="20"/>
        <v>22.000100001010001</v>
      </c>
      <c r="O46" s="267">
        <f t="shared" si="21"/>
        <v>1.0000101000000001E-4</v>
      </c>
      <c r="P46" s="28">
        <f t="array" ref="P46">(IF(COUNT(S46,T46,U46,W46,Y46,Z46,AB46)&lt;5,SUM(S46,T46,U46,W46,Y46,Z46,AB46),SUM(LARGE((S46,T46,U46,W46,Y46,Z46,AB46),{1;2;3;4;5}))))+(IF(COUNT(V46,X46,AA46,AC46)&lt;3,SUM(V46,X46,AA46,AC46),SUM(LARGE((V46,X46,AA46,AC46),{1;2;3}))))</f>
        <v>22</v>
      </c>
      <c r="Q46" s="28" t="s">
        <v>34</v>
      </c>
      <c r="R46" s="28"/>
      <c r="S46" s="335" t="s">
        <v>30</v>
      </c>
      <c r="T46" s="335" t="s">
        <v>30</v>
      </c>
      <c r="U46" s="278"/>
      <c r="V46" s="278">
        <v>2</v>
      </c>
      <c r="W46" s="278">
        <v>16</v>
      </c>
      <c r="X46" s="336" t="s">
        <v>30</v>
      </c>
      <c r="Y46" s="278"/>
      <c r="Z46" s="278"/>
      <c r="AA46" s="278">
        <v>4</v>
      </c>
      <c r="AB46" s="278"/>
      <c r="AC46" s="278"/>
      <c r="AD46" s="33">
        <f t="shared" si="22"/>
        <v>3</v>
      </c>
      <c r="AE46" s="34">
        <f t="shared" si="23"/>
        <v>1</v>
      </c>
      <c r="AF46" s="35">
        <f t="shared" si="24"/>
        <v>0</v>
      </c>
      <c r="AG46" s="36">
        <f t="shared" si="25"/>
        <v>0</v>
      </c>
    </row>
    <row r="47" spans="1:33" s="2" customFormat="1" x14ac:dyDescent="0.2">
      <c r="A47" s="27">
        <f t="shared" si="13"/>
        <v>39</v>
      </c>
      <c r="B47" s="263">
        <v>39</v>
      </c>
      <c r="C47" s="370" t="s">
        <v>429</v>
      </c>
      <c r="D47" s="250" t="str">
        <f t="shared" si="14"/>
        <v/>
      </c>
      <c r="E47" s="264">
        <f t="shared" si="15"/>
        <v>0</v>
      </c>
      <c r="F47" s="371">
        <v>14</v>
      </c>
      <c r="G47" s="249">
        <f t="shared" si="16"/>
        <v>14</v>
      </c>
      <c r="H47" s="265">
        <f t="shared" si="17"/>
        <v>1021.00000111</v>
      </c>
      <c r="I47" s="375" t="s">
        <v>429</v>
      </c>
      <c r="J47" s="253" t="str">
        <f t="shared" si="18"/>
        <v/>
      </c>
      <c r="K47" s="266">
        <f t="shared" si="19"/>
        <v>0</v>
      </c>
      <c r="L47" s="39" t="s">
        <v>63</v>
      </c>
      <c r="M47" s="331">
        <v>21.000001109999999</v>
      </c>
      <c r="N47" s="28">
        <f t="shared" si="20"/>
        <v>21.000001109999999</v>
      </c>
      <c r="O47" s="267">
        <f t="shared" si="21"/>
        <v>1.11E-6</v>
      </c>
      <c r="P47" s="28">
        <f t="array" ref="P47">(IF(COUNT(S47,T47,U47,W47,Y47,Z47,AB47)&lt;5,SUM(S47,T47,U47,W47,Y47,Z47,AB47),SUM(LARGE((S47,T47,U47,W47,Y47,Z47,AB47),{1;2;3;4;5}))))+(IF(COUNT(V47,X47,AA47,AC47)&lt;3,SUM(V47,X47,AA47,AC47),SUM(LARGE((V47,X47,AA47,AC47),{1;2;3}))))</f>
        <v>21</v>
      </c>
      <c r="Q47" s="28" t="s">
        <v>34</v>
      </c>
      <c r="R47" s="28"/>
      <c r="S47" s="278">
        <v>5</v>
      </c>
      <c r="T47" s="335" t="s">
        <v>30</v>
      </c>
      <c r="U47" s="335" t="s">
        <v>30</v>
      </c>
      <c r="V47" s="277">
        <v>9</v>
      </c>
      <c r="W47" s="277">
        <v>7</v>
      </c>
      <c r="X47" s="336" t="s">
        <v>30</v>
      </c>
      <c r="Y47" s="277"/>
      <c r="Z47" s="277"/>
      <c r="AA47" s="277"/>
      <c r="AB47" s="277"/>
      <c r="AC47" s="277"/>
      <c r="AD47" s="33">
        <f t="shared" si="22"/>
        <v>3</v>
      </c>
      <c r="AE47" s="34">
        <f t="shared" si="23"/>
        <v>0</v>
      </c>
      <c r="AF47" s="35">
        <f t="shared" si="24"/>
        <v>0</v>
      </c>
      <c r="AG47" s="36">
        <f t="shared" si="25"/>
        <v>0</v>
      </c>
    </row>
    <row r="48" spans="1:33" s="2" customFormat="1" x14ac:dyDescent="0.2">
      <c r="A48" s="27">
        <f t="shared" si="13"/>
        <v>40</v>
      </c>
      <c r="B48" s="263">
        <v>40</v>
      </c>
      <c r="C48" s="370">
        <v>26</v>
      </c>
      <c r="D48" s="250">
        <f t="shared" si="14"/>
        <v>26</v>
      </c>
      <c r="E48" s="264">
        <f t="shared" si="15"/>
        <v>1021.00000101002</v>
      </c>
      <c r="F48" s="371" t="s">
        <v>429</v>
      </c>
      <c r="G48" s="249" t="str">
        <f t="shared" si="16"/>
        <v/>
      </c>
      <c r="H48" s="265">
        <f t="shared" si="17"/>
        <v>0</v>
      </c>
      <c r="I48" s="376">
        <v>1</v>
      </c>
      <c r="J48" s="253">
        <f t="shared" si="18"/>
        <v>1</v>
      </c>
      <c r="K48" s="266">
        <f t="shared" si="19"/>
        <v>1021.00000101002</v>
      </c>
      <c r="L48" s="328" t="s">
        <v>66</v>
      </c>
      <c r="M48" s="331">
        <v>21.00000101002</v>
      </c>
      <c r="N48" s="28">
        <f t="shared" si="20"/>
        <v>21.00000101002</v>
      </c>
      <c r="O48" s="267">
        <f t="shared" si="21"/>
        <v>1.0100199999999998E-6</v>
      </c>
      <c r="P48" s="28">
        <f t="array" ref="P48">(IF(COUNT(S48,T48,U48,W48,Y48,Z48,AB48)&lt;5,SUM(S48,T48,U48,W48,Y48,Z48,AB48),SUM(LARGE((S48,T48,U48,W48,Y48,Z48,AB48),{1;2;3;4;5}))))+(IF(COUNT(V48,X48,AA48,AC48)&lt;3,SUM(V48,X48,AA48,AC48),SUM(LARGE((V48,X48,AA48,AC48),{1;2;3}))))</f>
        <v>21</v>
      </c>
      <c r="Q48" s="28"/>
      <c r="R48" s="28" t="s">
        <v>70</v>
      </c>
      <c r="S48" s="278">
        <v>1</v>
      </c>
      <c r="T48" s="335" t="s">
        <v>30</v>
      </c>
      <c r="U48" s="335" t="s">
        <v>30</v>
      </c>
      <c r="V48" s="336" t="s">
        <v>30</v>
      </c>
      <c r="W48" s="256">
        <v>9</v>
      </c>
      <c r="X48" s="256">
        <v>2</v>
      </c>
      <c r="Y48" s="256"/>
      <c r="Z48" s="278">
        <v>1</v>
      </c>
      <c r="AA48" s="278">
        <v>2</v>
      </c>
      <c r="AB48" s="278">
        <v>1</v>
      </c>
      <c r="AC48" s="256">
        <v>5</v>
      </c>
      <c r="AD48" s="33">
        <f t="shared" si="22"/>
        <v>7</v>
      </c>
      <c r="AE48" s="34">
        <f t="shared" si="23"/>
        <v>0</v>
      </c>
      <c r="AF48" s="35">
        <f t="shared" si="24"/>
        <v>0</v>
      </c>
      <c r="AG48" s="36">
        <f t="shared" si="25"/>
        <v>0</v>
      </c>
    </row>
    <row r="49" spans="1:33" s="2" customFormat="1" x14ac:dyDescent="0.2">
      <c r="A49" s="27">
        <f t="shared" si="13"/>
        <v>40</v>
      </c>
      <c r="B49" s="263">
        <v>40</v>
      </c>
      <c r="C49" s="370">
        <v>26</v>
      </c>
      <c r="D49" s="250">
        <f t="shared" si="14"/>
        <v>26</v>
      </c>
      <c r="E49" s="264">
        <f t="shared" si="15"/>
        <v>1021.00000101002</v>
      </c>
      <c r="F49" s="371" t="s">
        <v>429</v>
      </c>
      <c r="G49" s="249" t="str">
        <f t="shared" si="16"/>
        <v/>
      </c>
      <c r="H49" s="265">
        <f t="shared" si="17"/>
        <v>0</v>
      </c>
      <c r="I49" s="375" t="s">
        <v>429</v>
      </c>
      <c r="J49" s="253" t="str">
        <f t="shared" si="18"/>
        <v/>
      </c>
      <c r="K49" s="266">
        <f t="shared" si="19"/>
        <v>0</v>
      </c>
      <c r="L49" s="303" t="s">
        <v>71</v>
      </c>
      <c r="M49" s="331">
        <v>21.00000101002</v>
      </c>
      <c r="N49" s="28">
        <f t="shared" si="20"/>
        <v>21.00000101002</v>
      </c>
      <c r="O49" s="267">
        <f t="shared" si="21"/>
        <v>1.0100199999999998E-6</v>
      </c>
      <c r="P49" s="28">
        <f t="array" ref="P49">(IF(COUNT(S49,T49,U49,W49,Y49,Z49,AB49)&lt;5,SUM(S49,T49,U49,W49,Y49,Z49,AB49),SUM(LARGE((S49,T49,U49,W49,Y49,Z49,AB49),{1;2;3;4;5}))))+(IF(COUNT(V49,X49,AA49,AC49)&lt;3,SUM(V49,X49,AA49,AC49),SUM(LARGE((V49,X49,AA49,AC49),{1;2;3}))))</f>
        <v>21</v>
      </c>
      <c r="Q49" s="28"/>
      <c r="R49" s="28"/>
      <c r="S49" s="278">
        <v>1</v>
      </c>
      <c r="T49" s="335" t="s">
        <v>30</v>
      </c>
      <c r="U49" s="335" t="s">
        <v>30</v>
      </c>
      <c r="V49" s="336" t="s">
        <v>30</v>
      </c>
      <c r="W49" s="278">
        <v>9</v>
      </c>
      <c r="X49" s="278">
        <v>2</v>
      </c>
      <c r="Y49" s="278"/>
      <c r="Z49" s="278">
        <v>1</v>
      </c>
      <c r="AA49" s="278">
        <v>2</v>
      </c>
      <c r="AB49" s="278">
        <v>1</v>
      </c>
      <c r="AC49" s="278">
        <v>5</v>
      </c>
      <c r="AD49" s="33">
        <f t="shared" si="22"/>
        <v>7</v>
      </c>
      <c r="AE49" s="34">
        <f t="shared" si="23"/>
        <v>0</v>
      </c>
      <c r="AF49" s="35">
        <f t="shared" si="24"/>
        <v>0</v>
      </c>
      <c r="AG49" s="36">
        <f t="shared" si="25"/>
        <v>0</v>
      </c>
    </row>
    <row r="50" spans="1:33" s="2" customFormat="1" x14ac:dyDescent="0.2">
      <c r="A50" s="27">
        <f t="shared" si="13"/>
        <v>42</v>
      </c>
      <c r="B50" s="263">
        <v>42</v>
      </c>
      <c r="C50" s="370">
        <v>28</v>
      </c>
      <c r="D50" s="250">
        <f t="shared" si="14"/>
        <v>28</v>
      </c>
      <c r="E50" s="264">
        <f t="shared" si="15"/>
        <v>1020.001</v>
      </c>
      <c r="F50" s="371" t="s">
        <v>429</v>
      </c>
      <c r="G50" s="249" t="str">
        <f t="shared" si="16"/>
        <v/>
      </c>
      <c r="H50" s="265">
        <f t="shared" si="17"/>
        <v>0</v>
      </c>
      <c r="I50" s="375" t="s">
        <v>429</v>
      </c>
      <c r="J50" s="253" t="str">
        <f t="shared" si="18"/>
        <v/>
      </c>
      <c r="K50" s="266">
        <f t="shared" si="19"/>
        <v>0</v>
      </c>
      <c r="L50" s="303" t="s">
        <v>64</v>
      </c>
      <c r="M50" s="331">
        <v>20.001000000000001</v>
      </c>
      <c r="N50" s="28">
        <f t="shared" si="20"/>
        <v>20.001000000000001</v>
      </c>
      <c r="O50" s="267">
        <f t="shared" si="21"/>
        <v>1E-3</v>
      </c>
      <c r="P50" s="28">
        <f t="array" ref="P50">(IF(COUNT(S50,T50,U50,W50,Y50,Z50,AB50)&lt;5,SUM(S50,T50,U50,W50,Y50,Z50,AB50),SUM(LARGE((S50,T50,U50,W50,Y50,Z50,AB50),{1;2;3;4;5}))))+(IF(COUNT(V50,X50,AA50,AC50)&lt;3,SUM(V50,X50,AA50,AC50),SUM(LARGE((V50,X50,AA50,AC50),{1;2;3}))))</f>
        <v>20</v>
      </c>
      <c r="Q50" s="28"/>
      <c r="R50" s="28"/>
      <c r="S50" s="278">
        <v>20</v>
      </c>
      <c r="T50" s="335" t="s">
        <v>30</v>
      </c>
      <c r="U50" s="335" t="s">
        <v>30</v>
      </c>
      <c r="V50" s="336" t="s">
        <v>30</v>
      </c>
      <c r="W50" s="277"/>
      <c r="X50" s="277"/>
      <c r="Y50" s="277"/>
      <c r="Z50" s="277"/>
      <c r="AA50" s="277"/>
      <c r="AB50" s="277"/>
      <c r="AC50" s="277"/>
      <c r="AD50" s="33">
        <f t="shared" si="22"/>
        <v>1</v>
      </c>
      <c r="AE50" s="34">
        <f t="shared" si="23"/>
        <v>1</v>
      </c>
      <c r="AF50" s="35">
        <f t="shared" si="24"/>
        <v>1</v>
      </c>
      <c r="AG50" s="36">
        <f t="shared" si="25"/>
        <v>0</v>
      </c>
    </row>
    <row r="51" spans="1:33" s="2" customFormat="1" x14ac:dyDescent="0.2">
      <c r="A51" s="27">
        <f t="shared" si="13"/>
        <v>42</v>
      </c>
      <c r="B51" s="263">
        <v>42</v>
      </c>
      <c r="C51" s="370">
        <v>28</v>
      </c>
      <c r="D51" s="250">
        <f t="shared" si="14"/>
        <v>28</v>
      </c>
      <c r="E51" s="264">
        <f t="shared" si="15"/>
        <v>1020.001</v>
      </c>
      <c r="F51" s="371" t="s">
        <v>429</v>
      </c>
      <c r="G51" s="249" t="str">
        <f t="shared" si="16"/>
        <v/>
      </c>
      <c r="H51" s="265">
        <f t="shared" si="17"/>
        <v>0</v>
      </c>
      <c r="I51" s="375" t="s">
        <v>429</v>
      </c>
      <c r="J51" s="253" t="str">
        <f t="shared" si="18"/>
        <v/>
      </c>
      <c r="K51" s="266">
        <f t="shared" si="19"/>
        <v>0</v>
      </c>
      <c r="L51" s="303" t="s">
        <v>65</v>
      </c>
      <c r="M51" s="331">
        <v>20.001000000000001</v>
      </c>
      <c r="N51" s="28">
        <f t="shared" si="20"/>
        <v>20.001000000000001</v>
      </c>
      <c r="O51" s="267">
        <f t="shared" si="21"/>
        <v>1E-3</v>
      </c>
      <c r="P51" s="28">
        <f t="array" ref="P51">(IF(COUNT(S51,T51,U51,W51,Y51,Z51,AB51)&lt;5,SUM(S51,T51,U51,W51,Y51,Z51,AB51),SUM(LARGE((S51,T51,U51,W51,Y51,Z51,AB51),{1;2;3;4;5}))))+(IF(COUNT(V51,X51,AA51,AC51)&lt;3,SUM(V51,X51,AA51,AC51),SUM(LARGE((V51,X51,AA51,AC51),{1;2;3}))))</f>
        <v>20</v>
      </c>
      <c r="Q51" s="28"/>
      <c r="R51" s="28"/>
      <c r="S51" s="278">
        <v>20</v>
      </c>
      <c r="T51" s="335" t="s">
        <v>30</v>
      </c>
      <c r="U51" s="335" t="s">
        <v>30</v>
      </c>
      <c r="V51" s="336" t="s">
        <v>30</v>
      </c>
      <c r="W51" s="277"/>
      <c r="X51" s="277"/>
      <c r="Y51" s="277"/>
      <c r="Z51" s="277"/>
      <c r="AA51" s="277"/>
      <c r="AB51" s="277"/>
      <c r="AC51" s="277"/>
      <c r="AD51" s="33">
        <f t="shared" si="22"/>
        <v>1</v>
      </c>
      <c r="AE51" s="34">
        <f t="shared" si="23"/>
        <v>1</v>
      </c>
      <c r="AF51" s="35">
        <f t="shared" si="24"/>
        <v>1</v>
      </c>
      <c r="AG51" s="36">
        <f t="shared" si="25"/>
        <v>0</v>
      </c>
    </row>
    <row r="52" spans="1:33" s="2" customFormat="1" x14ac:dyDescent="0.2">
      <c r="A52" s="27">
        <f t="shared" si="13"/>
        <v>44</v>
      </c>
      <c r="B52" s="263">
        <v>44</v>
      </c>
      <c r="C52" s="370">
        <v>30</v>
      </c>
      <c r="D52" s="250">
        <f t="shared" si="14"/>
        <v>30</v>
      </c>
      <c r="E52" s="264">
        <f t="shared" si="15"/>
        <v>1019.0000101000001</v>
      </c>
      <c r="F52" s="371" t="s">
        <v>429</v>
      </c>
      <c r="G52" s="249" t="str">
        <f t="shared" si="16"/>
        <v/>
      </c>
      <c r="H52" s="265">
        <f t="shared" si="17"/>
        <v>0</v>
      </c>
      <c r="I52" s="375" t="s">
        <v>429</v>
      </c>
      <c r="J52" s="253" t="str">
        <f t="shared" si="18"/>
        <v/>
      </c>
      <c r="K52" s="266">
        <f t="shared" si="19"/>
        <v>0</v>
      </c>
      <c r="L52" s="303" t="s">
        <v>88</v>
      </c>
      <c r="M52" s="331">
        <v>19.000010100000001</v>
      </c>
      <c r="N52" s="28">
        <f t="shared" si="20"/>
        <v>19.000010100000001</v>
      </c>
      <c r="O52" s="267">
        <f t="shared" si="21"/>
        <v>1.0100000000000002E-5</v>
      </c>
      <c r="P52" s="28">
        <f t="array" ref="P52">(IF(COUNT(S52,T52,U52,W52,Y52,Z52,AB52)&lt;5,SUM(S52,T52,U52,W52,Y52,Z52,AB52),SUM(LARGE((S52,T52,U52,W52,Y52,Z52,AB52),{1;2;3;4;5}))))+(IF(COUNT(V52,X52,AA52,AC52)&lt;3,SUM(V52,X52,AA52,AC52),SUM(LARGE((V52,X52,AA52,AC52),{1;2;3}))))</f>
        <v>19</v>
      </c>
      <c r="Q52" s="28"/>
      <c r="R52" s="28"/>
      <c r="S52" s="278">
        <v>7</v>
      </c>
      <c r="T52" s="335" t="s">
        <v>30</v>
      </c>
      <c r="U52" s="335" t="s">
        <v>30</v>
      </c>
      <c r="V52" s="336" t="s">
        <v>30</v>
      </c>
      <c r="W52" s="277"/>
      <c r="X52" s="277"/>
      <c r="Y52" s="277"/>
      <c r="Z52" s="277"/>
      <c r="AA52" s="277"/>
      <c r="AB52" s="278">
        <v>12</v>
      </c>
      <c r="AC52" s="277"/>
      <c r="AD52" s="33">
        <f t="shared" si="22"/>
        <v>2</v>
      </c>
      <c r="AE52" s="34">
        <f t="shared" si="23"/>
        <v>1</v>
      </c>
      <c r="AF52" s="35">
        <f t="shared" si="24"/>
        <v>0</v>
      </c>
      <c r="AG52" s="36">
        <f t="shared" si="25"/>
        <v>0</v>
      </c>
    </row>
    <row r="53" spans="1:33" s="2" customFormat="1" x14ac:dyDescent="0.2">
      <c r="A53" s="27">
        <f t="shared" si="13"/>
        <v>45</v>
      </c>
      <c r="B53" s="263">
        <v>45</v>
      </c>
      <c r="C53" s="370">
        <v>31</v>
      </c>
      <c r="D53" s="250">
        <f t="shared" si="14"/>
        <v>31</v>
      </c>
      <c r="E53" s="264">
        <f t="shared" si="15"/>
        <v>1018.00000010102</v>
      </c>
      <c r="F53" s="371" t="s">
        <v>429</v>
      </c>
      <c r="G53" s="249" t="str">
        <f t="shared" si="16"/>
        <v/>
      </c>
      <c r="H53" s="265">
        <f t="shared" si="17"/>
        <v>0</v>
      </c>
      <c r="I53" s="375" t="s">
        <v>429</v>
      </c>
      <c r="J53" s="253" t="str">
        <f t="shared" si="18"/>
        <v/>
      </c>
      <c r="K53" s="266">
        <f t="shared" si="19"/>
        <v>0</v>
      </c>
      <c r="L53" s="303" t="s">
        <v>76</v>
      </c>
      <c r="M53" s="331">
        <v>18.000000101019999</v>
      </c>
      <c r="N53" s="28">
        <f t="shared" si="20"/>
        <v>18.000000101019999</v>
      </c>
      <c r="O53" s="267">
        <f t="shared" si="21"/>
        <v>1.0101999999999999E-7</v>
      </c>
      <c r="P53" s="28">
        <f t="array" ref="P53">(IF(COUNT(S53,T53,U53,W53,Y53,Z53,AB53)&lt;5,SUM(S53,T53,U53,W53,Y53,Z53,AB53),SUM(LARGE((S53,T53,U53,W53,Y53,Z53,AB53),{1;2;3;4;5}))))+(IF(COUNT(V53,X53,AA53,AC53)&lt;3,SUM(V53,X53,AA53,AC53),SUM(LARGE((V53,X53,AA53,AC53),{1;2;3}))))</f>
        <v>18</v>
      </c>
      <c r="Q53" s="28"/>
      <c r="R53" s="28"/>
      <c r="S53" s="278">
        <v>1</v>
      </c>
      <c r="T53" s="278">
        <v>1</v>
      </c>
      <c r="U53" s="335" t="s">
        <v>30</v>
      </c>
      <c r="V53" s="336" t="s">
        <v>30</v>
      </c>
      <c r="W53" s="335" t="s">
        <v>30</v>
      </c>
      <c r="X53" s="278">
        <v>2</v>
      </c>
      <c r="Y53" s="278">
        <v>4</v>
      </c>
      <c r="Z53" s="278">
        <v>1</v>
      </c>
      <c r="AA53" s="278">
        <v>2</v>
      </c>
      <c r="AB53" s="278"/>
      <c r="AC53" s="278">
        <v>7</v>
      </c>
      <c r="AD53" s="33">
        <f t="shared" si="22"/>
        <v>7</v>
      </c>
      <c r="AE53" s="34">
        <f t="shared" si="23"/>
        <v>0</v>
      </c>
      <c r="AF53" s="35">
        <f t="shared" si="24"/>
        <v>0</v>
      </c>
      <c r="AG53" s="36">
        <f t="shared" si="25"/>
        <v>0</v>
      </c>
    </row>
    <row r="54" spans="1:33" s="2" customFormat="1" x14ac:dyDescent="0.2">
      <c r="A54" s="27">
        <f t="shared" si="13"/>
        <v>46</v>
      </c>
      <c r="B54" s="263">
        <v>46</v>
      </c>
      <c r="C54" s="370">
        <v>32</v>
      </c>
      <c r="D54" s="250">
        <f t="shared" si="14"/>
        <v>32</v>
      </c>
      <c r="E54" s="264">
        <f t="shared" si="15"/>
        <v>1018.00000000132</v>
      </c>
      <c r="F54" s="371" t="s">
        <v>429</v>
      </c>
      <c r="G54" s="249" t="str">
        <f t="shared" si="16"/>
        <v/>
      </c>
      <c r="H54" s="265">
        <f t="shared" si="17"/>
        <v>0</v>
      </c>
      <c r="I54" s="375" t="s">
        <v>429</v>
      </c>
      <c r="J54" s="253" t="str">
        <f t="shared" si="18"/>
        <v/>
      </c>
      <c r="K54" s="266">
        <f t="shared" si="19"/>
        <v>0</v>
      </c>
      <c r="L54" s="21" t="s">
        <v>68</v>
      </c>
      <c r="M54" s="348">
        <v>18.00000000132</v>
      </c>
      <c r="N54" s="28">
        <f t="shared" si="20"/>
        <v>18.00000000132</v>
      </c>
      <c r="O54" s="267">
        <f t="shared" si="21"/>
        <v>1.32E-9</v>
      </c>
      <c r="P54" s="28">
        <f t="array" ref="P54">(IF(COUNT(S54,T54,U54,W54,Y54,Z54,AB54)&lt;5,SUM(S54,T54,U54,W54,Y54,Z54,AB54),SUM(LARGE((S54,T54,U54,W54,Y54,Z54,AB54),{1;2;3;4;5}))))+(IF(COUNT(V54,X54,AA54,AC54)&lt;3,SUM(V54,X54,AA54,AC54),SUM(LARGE((V54,X54,AA54,AC54),{1;2;3}))))</f>
        <v>18</v>
      </c>
      <c r="Q54" s="28"/>
      <c r="R54" s="28"/>
      <c r="S54" s="335">
        <v>1</v>
      </c>
      <c r="T54" s="278">
        <v>3</v>
      </c>
      <c r="U54" s="278">
        <v>3</v>
      </c>
      <c r="V54" s="278">
        <v>2</v>
      </c>
      <c r="W54" s="278">
        <v>4</v>
      </c>
      <c r="X54" s="278">
        <v>2</v>
      </c>
      <c r="Y54" s="278">
        <v>1</v>
      </c>
      <c r="Z54" s="336" t="s">
        <v>30</v>
      </c>
      <c r="AA54" s="336" t="s">
        <v>30</v>
      </c>
      <c r="AB54" s="256">
        <v>3</v>
      </c>
      <c r="AC54" s="278"/>
      <c r="AD54" s="33">
        <f t="shared" si="22"/>
        <v>8</v>
      </c>
      <c r="AE54" s="34">
        <f t="shared" si="23"/>
        <v>0</v>
      </c>
      <c r="AF54" s="35">
        <f t="shared" si="24"/>
        <v>0</v>
      </c>
      <c r="AG54" s="36">
        <f t="shared" si="25"/>
        <v>0</v>
      </c>
    </row>
    <row r="55" spans="1:33" s="2" customFormat="1" x14ac:dyDescent="0.2">
      <c r="A55" s="27">
        <f t="shared" si="13"/>
        <v>46</v>
      </c>
      <c r="B55" s="263">
        <v>46</v>
      </c>
      <c r="C55" s="370">
        <v>32</v>
      </c>
      <c r="D55" s="250">
        <f t="shared" si="14"/>
        <v>32</v>
      </c>
      <c r="E55" s="264">
        <f t="shared" si="15"/>
        <v>1018.00000000132</v>
      </c>
      <c r="F55" s="371" t="s">
        <v>429</v>
      </c>
      <c r="G55" s="249" t="str">
        <f t="shared" si="16"/>
        <v/>
      </c>
      <c r="H55" s="265">
        <f t="shared" si="17"/>
        <v>0</v>
      </c>
      <c r="I55" s="375">
        <v>2</v>
      </c>
      <c r="J55" s="253">
        <f t="shared" si="18"/>
        <v>2</v>
      </c>
      <c r="K55" s="266">
        <f t="shared" si="19"/>
        <v>1018.00000000132</v>
      </c>
      <c r="L55" s="298" t="s">
        <v>69</v>
      </c>
      <c r="M55" s="348">
        <v>18.00000000132</v>
      </c>
      <c r="N55" s="28">
        <f t="shared" si="20"/>
        <v>18.00000000132</v>
      </c>
      <c r="O55" s="267">
        <f t="shared" si="21"/>
        <v>1.32E-9</v>
      </c>
      <c r="P55" s="28">
        <f t="array" ref="P55">(IF(COUNT(S55,T55,U55,W55,Y55,Z55,AB55)&lt;5,SUM(S55,T55,U55,W55,Y55,Z55,AB55),SUM(LARGE((S55,T55,U55,W55,Y55,Z55,AB55),{1;2;3;4;5}))))+(IF(COUNT(V55,X55,AA55,AC55)&lt;3,SUM(V55,X55,AA55,AC55),SUM(LARGE((V55,X55,AA55,AC55),{1;2;3}))))</f>
        <v>18</v>
      </c>
      <c r="Q55" s="28"/>
      <c r="R55" s="28" t="s">
        <v>70</v>
      </c>
      <c r="S55" s="335">
        <v>1</v>
      </c>
      <c r="T55" s="278">
        <v>3</v>
      </c>
      <c r="U55" s="278">
        <v>3</v>
      </c>
      <c r="V55" s="278">
        <v>2</v>
      </c>
      <c r="W55" s="278">
        <v>4</v>
      </c>
      <c r="X55" s="278">
        <v>2</v>
      </c>
      <c r="Y55" s="278">
        <v>1</v>
      </c>
      <c r="Z55" s="336" t="s">
        <v>30</v>
      </c>
      <c r="AA55" s="336" t="s">
        <v>30</v>
      </c>
      <c r="AB55" s="274">
        <v>3</v>
      </c>
      <c r="AC55" s="278"/>
      <c r="AD55" s="33">
        <f t="shared" si="22"/>
        <v>8</v>
      </c>
      <c r="AE55" s="34">
        <f t="shared" si="23"/>
        <v>0</v>
      </c>
      <c r="AF55" s="35">
        <f t="shared" si="24"/>
        <v>0</v>
      </c>
      <c r="AG55" s="36">
        <f t="shared" si="25"/>
        <v>0</v>
      </c>
    </row>
    <row r="56" spans="1:33" s="2" customFormat="1" x14ac:dyDescent="0.2">
      <c r="A56" s="27">
        <f t="shared" si="13"/>
        <v>48</v>
      </c>
      <c r="B56" s="263">
        <v>48</v>
      </c>
      <c r="C56" s="370">
        <v>34</v>
      </c>
      <c r="D56" s="250">
        <f t="shared" si="14"/>
        <v>34</v>
      </c>
      <c r="E56" s="264">
        <f t="shared" si="15"/>
        <v>1017.0001</v>
      </c>
      <c r="F56" s="371" t="s">
        <v>429</v>
      </c>
      <c r="G56" s="249" t="str">
        <f t="shared" si="16"/>
        <v/>
      </c>
      <c r="H56" s="265">
        <f t="shared" si="17"/>
        <v>0</v>
      </c>
      <c r="I56" s="375" t="s">
        <v>429</v>
      </c>
      <c r="J56" s="253" t="str">
        <f t="shared" si="18"/>
        <v/>
      </c>
      <c r="K56" s="266">
        <f t="shared" si="19"/>
        <v>0</v>
      </c>
      <c r="L56" s="303" t="s">
        <v>67</v>
      </c>
      <c r="M56" s="331">
        <v>17.0001</v>
      </c>
      <c r="N56" s="28">
        <f t="shared" si="20"/>
        <v>17.0001</v>
      </c>
      <c r="O56" s="267">
        <f t="shared" si="21"/>
        <v>1E-4</v>
      </c>
      <c r="P56" s="28">
        <f t="array" ref="P56">(IF(COUNT(S56,T56,U56,W56,Y56,Z56,AB56)&lt;5,SUM(S56,T56,U56,W56,Y56,Z56,AB56),SUM(LARGE((S56,T56,U56,W56,Y56,Z56,AB56),{1;2;3;4;5}))))+(IF(COUNT(V56,X56,AA56,AC56)&lt;3,SUM(V56,X56,AA56,AC56),SUM(LARGE((V56,X56,AA56,AC56),{1;2;3}))))</f>
        <v>17</v>
      </c>
      <c r="Q56" s="28"/>
      <c r="R56" s="28"/>
      <c r="S56" s="278">
        <v>16</v>
      </c>
      <c r="T56" s="335" t="s">
        <v>30</v>
      </c>
      <c r="U56" s="335" t="s">
        <v>30</v>
      </c>
      <c r="V56" s="336" t="s">
        <v>30</v>
      </c>
      <c r="W56" s="277"/>
      <c r="X56" s="277"/>
      <c r="Y56" s="277"/>
      <c r="Z56" s="277"/>
      <c r="AA56" s="277"/>
      <c r="AB56" s="278">
        <v>1</v>
      </c>
      <c r="AC56" s="277"/>
      <c r="AD56" s="33">
        <f t="shared" si="22"/>
        <v>2</v>
      </c>
      <c r="AE56" s="34">
        <f t="shared" si="23"/>
        <v>1</v>
      </c>
      <c r="AF56" s="35">
        <f t="shared" si="24"/>
        <v>0</v>
      </c>
      <c r="AG56" s="36">
        <f t="shared" si="25"/>
        <v>0</v>
      </c>
    </row>
    <row r="57" spans="1:33" s="2" customFormat="1" x14ac:dyDescent="0.2">
      <c r="A57" s="27">
        <f t="shared" si="13"/>
        <v>49</v>
      </c>
      <c r="B57" s="263">
        <v>49</v>
      </c>
      <c r="C57" s="370">
        <v>35</v>
      </c>
      <c r="D57" s="250">
        <f t="shared" si="14"/>
        <v>35</v>
      </c>
      <c r="E57" s="264">
        <f t="shared" si="15"/>
        <v>1017.00000010102</v>
      </c>
      <c r="F57" s="371" t="s">
        <v>429</v>
      </c>
      <c r="G57" s="249" t="str">
        <f t="shared" si="16"/>
        <v/>
      </c>
      <c r="H57" s="265">
        <f t="shared" si="17"/>
        <v>0</v>
      </c>
      <c r="I57" s="375" t="s">
        <v>429</v>
      </c>
      <c r="J57" s="253" t="str">
        <f t="shared" si="18"/>
        <v/>
      </c>
      <c r="K57" s="266">
        <f t="shared" si="19"/>
        <v>0</v>
      </c>
      <c r="L57" s="303" t="s">
        <v>84</v>
      </c>
      <c r="M57" s="331">
        <v>17.000000101019999</v>
      </c>
      <c r="N57" s="28">
        <f t="shared" si="20"/>
        <v>17.000000101019999</v>
      </c>
      <c r="O57" s="267">
        <f t="shared" si="21"/>
        <v>1.0101999999999999E-7</v>
      </c>
      <c r="P57" s="28">
        <f t="array" ref="P57">(IF(COUNT(S57,T57,U57,W57,Y57,Z57,AB57)&lt;5,SUM(S57,T57,U57,W57,Y57,Z57,AB57),SUM(LARGE((S57,T57,U57,W57,Y57,Z57,AB57),{1;2;3;4;5}))))+(IF(COUNT(V57,X57,AA57,AC57)&lt;3,SUM(V57,X57,AA57,AC57),SUM(LARGE((V57,X57,AA57,AC57),{1;2;3}))))</f>
        <v>17</v>
      </c>
      <c r="Q57" s="28"/>
      <c r="R57" s="28"/>
      <c r="S57" s="335" t="s">
        <v>30</v>
      </c>
      <c r="T57" s="335" t="s">
        <v>30</v>
      </c>
      <c r="U57" s="278"/>
      <c r="V57" s="336" t="s">
        <v>30</v>
      </c>
      <c r="W57" s="278"/>
      <c r="X57" s="278">
        <v>2</v>
      </c>
      <c r="Y57" s="278">
        <v>4</v>
      </c>
      <c r="Z57" s="278">
        <v>1</v>
      </c>
      <c r="AA57" s="278">
        <v>2</v>
      </c>
      <c r="AB57" s="278">
        <v>1</v>
      </c>
      <c r="AC57" s="278">
        <v>7</v>
      </c>
      <c r="AD57" s="33">
        <f t="shared" si="22"/>
        <v>6</v>
      </c>
      <c r="AE57" s="34">
        <f t="shared" si="23"/>
        <v>0</v>
      </c>
      <c r="AF57" s="35">
        <f t="shared" si="24"/>
        <v>0</v>
      </c>
      <c r="AG57" s="36">
        <f t="shared" si="25"/>
        <v>0</v>
      </c>
    </row>
    <row r="58" spans="1:33" s="2" customFormat="1" x14ac:dyDescent="0.2">
      <c r="A58" s="27">
        <f t="shared" si="13"/>
        <v>50</v>
      </c>
      <c r="B58" s="263">
        <v>50</v>
      </c>
      <c r="C58" s="370">
        <v>36</v>
      </c>
      <c r="D58" s="250">
        <f t="shared" si="14"/>
        <v>36</v>
      </c>
      <c r="E58" s="264">
        <f t="shared" si="15"/>
        <v>1014.00001000001</v>
      </c>
      <c r="F58" s="371" t="s">
        <v>429</v>
      </c>
      <c r="G58" s="249" t="str">
        <f t="shared" si="16"/>
        <v/>
      </c>
      <c r="H58" s="265">
        <f t="shared" si="17"/>
        <v>0</v>
      </c>
      <c r="I58" s="375" t="s">
        <v>429</v>
      </c>
      <c r="J58" s="253" t="str">
        <f t="shared" si="18"/>
        <v/>
      </c>
      <c r="K58" s="266">
        <f t="shared" si="19"/>
        <v>0</v>
      </c>
      <c r="L58" s="303" t="s">
        <v>72</v>
      </c>
      <c r="M58" s="331">
        <v>14.000010000010001</v>
      </c>
      <c r="N58" s="28">
        <f t="shared" si="20"/>
        <v>14.000010000010001</v>
      </c>
      <c r="O58" s="267">
        <f t="shared" si="21"/>
        <v>1.0000010000000002E-5</v>
      </c>
      <c r="P58" s="28">
        <f t="array" ref="P58">(IF(COUNT(S58,T58,U58,W58,Y58,Z58,AB58)&lt;5,SUM(S58,T58,U58,W58,Y58,Z58,AB58),SUM(LARGE((S58,T58,U58,W58,Y58,Z58,AB58),{1;2;3;4;5}))))+(IF(COUNT(V58,X58,AA58,AC58)&lt;3,SUM(V58,X58,AA58,AC58),SUM(LARGE((V58,X58,AA58,AC58),{1;2;3}))))</f>
        <v>14</v>
      </c>
      <c r="Q58" s="28"/>
      <c r="R58" s="28"/>
      <c r="S58" s="335" t="s">
        <v>30</v>
      </c>
      <c r="T58" s="335" t="s">
        <v>30</v>
      </c>
      <c r="U58" s="335"/>
      <c r="V58" s="336" t="s">
        <v>30</v>
      </c>
      <c r="W58" s="256"/>
      <c r="X58" s="278"/>
      <c r="Y58" s="256"/>
      <c r="Z58" s="278">
        <v>12</v>
      </c>
      <c r="AA58" s="256">
        <v>2</v>
      </c>
      <c r="AB58" s="256"/>
      <c r="AC58" s="256"/>
      <c r="AD58" s="33">
        <f t="shared" si="22"/>
        <v>2</v>
      </c>
      <c r="AE58" s="34">
        <f t="shared" si="23"/>
        <v>1</v>
      </c>
      <c r="AF58" s="35">
        <f t="shared" si="24"/>
        <v>0</v>
      </c>
      <c r="AG58" s="36">
        <f t="shared" si="25"/>
        <v>0</v>
      </c>
    </row>
    <row r="59" spans="1:33" s="2" customFormat="1" x14ac:dyDescent="0.2">
      <c r="A59" s="27">
        <f t="shared" si="13"/>
        <v>51</v>
      </c>
      <c r="B59" s="263">
        <v>51</v>
      </c>
      <c r="C59" s="370" t="s">
        <v>429</v>
      </c>
      <c r="D59" s="250" t="str">
        <f t="shared" si="14"/>
        <v/>
      </c>
      <c r="E59" s="264">
        <f t="shared" si="15"/>
        <v>0</v>
      </c>
      <c r="F59" s="371">
        <v>15</v>
      </c>
      <c r="G59" s="249">
        <f t="shared" si="16"/>
        <v>15</v>
      </c>
      <c r="H59" s="265">
        <f t="shared" si="17"/>
        <v>1014.00000010011</v>
      </c>
      <c r="I59" s="375" t="s">
        <v>429</v>
      </c>
      <c r="J59" s="253" t="str">
        <f t="shared" si="18"/>
        <v/>
      </c>
      <c r="K59" s="266">
        <f t="shared" si="19"/>
        <v>0</v>
      </c>
      <c r="L59" s="39" t="s">
        <v>74</v>
      </c>
      <c r="M59" s="331">
        <v>14.00000010011</v>
      </c>
      <c r="N59" s="28">
        <f t="shared" si="20"/>
        <v>14.00000010011</v>
      </c>
      <c r="O59" s="267">
        <f t="shared" si="21"/>
        <v>1.0010999999999999E-7</v>
      </c>
      <c r="P59" s="28">
        <f t="array" ref="P59">(IF(COUNT(S59,T59,U59,W59,Y59,Z59,AB59)&lt;5,SUM(S59,T59,U59,W59,Y59,Z59,AB59),SUM(LARGE((S59,T59,U59,W59,Y59,Z59,AB59),{1;2;3;4;5}))))+(IF(COUNT(V59,X59,AA59,AC59)&lt;3,SUM(V59,X59,AA59,AC59),SUM(LARGE((V59,X59,AA59,AC59),{1;2;3}))))</f>
        <v>14</v>
      </c>
      <c r="Q59" s="28" t="s">
        <v>34</v>
      </c>
      <c r="R59" s="28"/>
      <c r="S59" s="278">
        <v>3</v>
      </c>
      <c r="T59" s="335" t="s">
        <v>30</v>
      </c>
      <c r="U59" s="335" t="s">
        <v>30</v>
      </c>
      <c r="V59" s="336" t="s">
        <v>30</v>
      </c>
      <c r="W59" s="278"/>
      <c r="X59" s="278">
        <v>2</v>
      </c>
      <c r="Y59" s="278">
        <v>1</v>
      </c>
      <c r="Z59" s="278">
        <v>1</v>
      </c>
      <c r="AA59" s="278">
        <v>7</v>
      </c>
      <c r="AB59" s="278"/>
      <c r="AC59" s="278"/>
      <c r="AD59" s="33">
        <f t="shared" si="22"/>
        <v>5</v>
      </c>
      <c r="AE59" s="34">
        <f t="shared" si="23"/>
        <v>0</v>
      </c>
      <c r="AF59" s="35">
        <f t="shared" si="24"/>
        <v>0</v>
      </c>
      <c r="AG59" s="36">
        <f t="shared" si="25"/>
        <v>0</v>
      </c>
    </row>
    <row r="60" spans="1:33" s="2" customFormat="1" x14ac:dyDescent="0.2">
      <c r="A60" s="27">
        <f t="shared" si="13"/>
        <v>52</v>
      </c>
      <c r="B60" s="263">
        <v>52</v>
      </c>
      <c r="C60" s="370" t="s">
        <v>429</v>
      </c>
      <c r="D60" s="250" t="str">
        <f t="shared" si="14"/>
        <v/>
      </c>
      <c r="E60" s="264">
        <f t="shared" si="15"/>
        <v>0</v>
      </c>
      <c r="F60" s="371">
        <v>16</v>
      </c>
      <c r="G60" s="249">
        <f t="shared" si="16"/>
        <v>16</v>
      </c>
      <c r="H60" s="265">
        <f t="shared" si="17"/>
        <v>1013.00000010011</v>
      </c>
      <c r="I60" s="375" t="s">
        <v>429</v>
      </c>
      <c r="J60" s="253" t="str">
        <f t="shared" si="18"/>
        <v/>
      </c>
      <c r="K60" s="266">
        <f t="shared" si="19"/>
        <v>0</v>
      </c>
      <c r="L60" s="39" t="s">
        <v>75</v>
      </c>
      <c r="M60" s="331">
        <v>13.00000010011</v>
      </c>
      <c r="N60" s="28">
        <f t="shared" si="20"/>
        <v>13.00000010011</v>
      </c>
      <c r="O60" s="267">
        <f t="shared" si="21"/>
        <v>1.0010999999999999E-7</v>
      </c>
      <c r="P60" s="28">
        <f t="array" ref="P60">(IF(COUNT(S60,T60,U60,W60,Y60,Z60,AB60)&lt;5,SUM(S60,T60,U60,W60,Y60,Z60,AB60),SUM(LARGE((S60,T60,U60,W60,Y60,Z60,AB60),{1;2;3;4;5}))))+(IF(COUNT(V60,X60,AA60,AC60)&lt;3,SUM(V60,X60,AA60,AC60),SUM(LARGE((V60,X60,AA60,AC60),{1;2;3}))))</f>
        <v>13</v>
      </c>
      <c r="Q60" s="28" t="s">
        <v>34</v>
      </c>
      <c r="R60" s="28"/>
      <c r="S60" s="278">
        <v>1</v>
      </c>
      <c r="T60" s="335" t="s">
        <v>30</v>
      </c>
      <c r="U60" s="335" t="s">
        <v>30</v>
      </c>
      <c r="V60" s="278">
        <v>2</v>
      </c>
      <c r="W60" s="278">
        <v>3</v>
      </c>
      <c r="X60" s="336" t="s">
        <v>30</v>
      </c>
      <c r="Y60" s="278"/>
      <c r="Z60" s="278"/>
      <c r="AA60" s="278">
        <v>7</v>
      </c>
      <c r="AB60" s="278"/>
      <c r="AC60" s="278"/>
      <c r="AD60" s="33">
        <f t="shared" si="22"/>
        <v>4</v>
      </c>
      <c r="AE60" s="34">
        <f t="shared" si="23"/>
        <v>0</v>
      </c>
      <c r="AF60" s="35">
        <f t="shared" si="24"/>
        <v>0</v>
      </c>
      <c r="AG60" s="36">
        <f t="shared" si="25"/>
        <v>0</v>
      </c>
    </row>
    <row r="61" spans="1:33" s="2" customFormat="1" x14ac:dyDescent="0.2">
      <c r="A61" s="27">
        <f t="shared" si="13"/>
        <v>53</v>
      </c>
      <c r="B61" s="263">
        <v>53</v>
      </c>
      <c r="C61" s="370" t="s">
        <v>429</v>
      </c>
      <c r="D61" s="250" t="str">
        <f t="shared" si="14"/>
        <v/>
      </c>
      <c r="E61" s="264">
        <f t="shared" si="15"/>
        <v>0</v>
      </c>
      <c r="F61" s="371">
        <v>17</v>
      </c>
      <c r="G61" s="249">
        <f t="shared" si="16"/>
        <v>17</v>
      </c>
      <c r="H61" s="265">
        <f t="shared" si="17"/>
        <v>1012.00000010002</v>
      </c>
      <c r="I61" s="375" t="s">
        <v>429</v>
      </c>
      <c r="J61" s="253" t="str">
        <f t="shared" si="18"/>
        <v/>
      </c>
      <c r="K61" s="266">
        <f t="shared" si="19"/>
        <v>0</v>
      </c>
      <c r="L61" s="280" t="s">
        <v>95</v>
      </c>
      <c r="M61" s="331">
        <v>12.000000100019999</v>
      </c>
      <c r="N61" s="28">
        <f t="shared" si="20"/>
        <v>12.000000100019999</v>
      </c>
      <c r="O61" s="267">
        <f t="shared" si="21"/>
        <v>1.0001999999999999E-7</v>
      </c>
      <c r="P61" s="28">
        <f t="array" ref="P61">(IF(COUNT(S61,T61,U61,W61,Y61,Z61,AB61)&lt;5,SUM(S61,T61,U61,W61,Y61,Z61,AB61),SUM(LARGE((S61,T61,U61,W61,Y61,Z61,AB61),{1;2;3;4;5}))))+(IF(COUNT(V61,X61,AA61,AC61)&lt;3,SUM(V61,X61,AA61,AC61),SUM(LARGE((V61,X61,AA61,AC61),{1;2;3}))))</f>
        <v>12</v>
      </c>
      <c r="Q61" s="28" t="s">
        <v>34</v>
      </c>
      <c r="R61" s="28"/>
      <c r="S61" s="335" t="s">
        <v>30</v>
      </c>
      <c r="T61" s="335" t="s">
        <v>30</v>
      </c>
      <c r="U61" s="278"/>
      <c r="V61" s="278">
        <v>2</v>
      </c>
      <c r="W61" s="278"/>
      <c r="X61" s="336" t="s">
        <v>30</v>
      </c>
      <c r="Y61" s="278"/>
      <c r="Z61" s="278">
        <v>1</v>
      </c>
      <c r="AA61" s="278">
        <v>2</v>
      </c>
      <c r="AB61" s="278"/>
      <c r="AC61" s="278">
        <v>7</v>
      </c>
      <c r="AD61" s="33">
        <f t="shared" si="22"/>
        <v>4</v>
      </c>
      <c r="AE61" s="34">
        <f t="shared" si="23"/>
        <v>0</v>
      </c>
      <c r="AF61" s="35">
        <f t="shared" si="24"/>
        <v>0</v>
      </c>
      <c r="AG61" s="36">
        <f t="shared" si="25"/>
        <v>0</v>
      </c>
    </row>
    <row r="62" spans="1:33" s="2" customFormat="1" x14ac:dyDescent="0.2">
      <c r="A62" s="27">
        <f t="shared" si="13"/>
        <v>54</v>
      </c>
      <c r="B62" s="263">
        <v>54</v>
      </c>
      <c r="C62" s="370" t="s">
        <v>429</v>
      </c>
      <c r="D62" s="250" t="str">
        <f t="shared" si="14"/>
        <v/>
      </c>
      <c r="E62" s="264">
        <f t="shared" si="15"/>
        <v>0</v>
      </c>
      <c r="F62" s="371">
        <v>18</v>
      </c>
      <c r="G62" s="249">
        <f t="shared" si="16"/>
        <v>18</v>
      </c>
      <c r="H62" s="265">
        <f t="shared" si="17"/>
        <v>1012.0000000101099</v>
      </c>
      <c r="I62" s="375" t="s">
        <v>429</v>
      </c>
      <c r="J62" s="253" t="str">
        <f t="shared" si="18"/>
        <v/>
      </c>
      <c r="K62" s="266">
        <f t="shared" si="19"/>
        <v>0</v>
      </c>
      <c r="L62" s="39" t="s">
        <v>79</v>
      </c>
      <c r="M62" s="347">
        <v>12.00000001011</v>
      </c>
      <c r="N62" s="28">
        <f t="shared" si="20"/>
        <v>12.00000001011</v>
      </c>
      <c r="O62" s="267">
        <f t="shared" si="21"/>
        <v>1.0109999999999999E-8</v>
      </c>
      <c r="P62" s="28">
        <f t="array" ref="P62">(IF(COUNT(S62,T62,U62,W62,Y62,Z62,AB62)&lt;5,SUM(S62,T62,U62,W62,Y62,Z62,AB62),SUM(LARGE((S62,T62,U62,W62,Y62,Z62,AB62),{1;2;3;4;5}))))+(IF(COUNT(V62,X62,AA62,AC62)&lt;3,SUM(V62,X62,AA62,AC62),SUM(LARGE((V62,X62,AA62,AC62),{1;2;3}))))</f>
        <v>12</v>
      </c>
      <c r="Q62" s="28" t="s">
        <v>34</v>
      </c>
      <c r="R62" s="28"/>
      <c r="S62" s="335" t="s">
        <v>30</v>
      </c>
      <c r="T62" s="278">
        <v>1</v>
      </c>
      <c r="U62" s="278">
        <v>1</v>
      </c>
      <c r="V62" s="278">
        <v>2</v>
      </c>
      <c r="W62" s="278">
        <v>5</v>
      </c>
      <c r="X62" s="336" t="s">
        <v>30</v>
      </c>
      <c r="Y62" s="256">
        <v>3</v>
      </c>
      <c r="Z62" s="336" t="s">
        <v>30</v>
      </c>
      <c r="AA62" s="256"/>
      <c r="AB62" s="274"/>
      <c r="AC62" s="274"/>
      <c r="AD62" s="33">
        <f t="shared" si="22"/>
        <v>5</v>
      </c>
      <c r="AE62" s="34">
        <f t="shared" si="23"/>
        <v>0</v>
      </c>
      <c r="AF62" s="35">
        <f t="shared" si="24"/>
        <v>0</v>
      </c>
      <c r="AG62" s="36">
        <f t="shared" si="25"/>
        <v>0</v>
      </c>
    </row>
    <row r="63" spans="1:33" s="2" customFormat="1" x14ac:dyDescent="0.2">
      <c r="A63" s="27">
        <f t="shared" si="13"/>
        <v>54</v>
      </c>
      <c r="B63" s="263">
        <v>54</v>
      </c>
      <c r="C63" s="370">
        <v>37</v>
      </c>
      <c r="D63" s="250">
        <f t="shared" si="14"/>
        <v>37</v>
      </c>
      <c r="E63" s="264">
        <f t="shared" si="15"/>
        <v>1012.0000000101099</v>
      </c>
      <c r="F63" s="371" t="s">
        <v>429</v>
      </c>
      <c r="G63" s="249" t="str">
        <f t="shared" si="16"/>
        <v/>
      </c>
      <c r="H63" s="265">
        <f t="shared" si="17"/>
        <v>0</v>
      </c>
      <c r="I63" s="375" t="s">
        <v>429</v>
      </c>
      <c r="J63" s="253" t="str">
        <f t="shared" si="18"/>
        <v/>
      </c>
      <c r="K63" s="266">
        <f t="shared" si="19"/>
        <v>0</v>
      </c>
      <c r="L63" s="303" t="s">
        <v>80</v>
      </c>
      <c r="M63" s="347">
        <v>12.00000001011</v>
      </c>
      <c r="N63" s="28">
        <f t="shared" si="20"/>
        <v>12.00000001011</v>
      </c>
      <c r="O63" s="267">
        <f t="shared" si="21"/>
        <v>1.0109999999999999E-8</v>
      </c>
      <c r="P63" s="28">
        <f t="array" ref="P63">(IF(COUNT(S63,T63,U63,W63,Y63,Z63,AB63)&lt;5,SUM(S63,T63,U63,W63,Y63,Z63,AB63),SUM(LARGE((S63,T63,U63,W63,Y63,Z63,AB63),{1;2;3;4;5}))))+(IF(COUNT(V63,X63,AA63,AC63)&lt;3,SUM(V63,X63,AA63,AC63),SUM(LARGE((V63,X63,AA63,AC63),{1;2;3}))))</f>
        <v>12</v>
      </c>
      <c r="Q63" s="28"/>
      <c r="R63" s="28"/>
      <c r="S63" s="335" t="s">
        <v>30</v>
      </c>
      <c r="T63" s="278">
        <v>1</v>
      </c>
      <c r="U63" s="278">
        <v>1</v>
      </c>
      <c r="V63" s="278">
        <v>2</v>
      </c>
      <c r="W63" s="278">
        <v>5</v>
      </c>
      <c r="X63" s="336" t="s">
        <v>30</v>
      </c>
      <c r="Y63" s="256">
        <v>3</v>
      </c>
      <c r="Z63" s="336" t="s">
        <v>30</v>
      </c>
      <c r="AA63" s="256"/>
      <c r="AB63" s="278"/>
      <c r="AC63" s="278"/>
      <c r="AD63" s="33">
        <f t="shared" si="22"/>
        <v>5</v>
      </c>
      <c r="AE63" s="34">
        <f t="shared" si="23"/>
        <v>0</v>
      </c>
      <c r="AF63" s="35">
        <f t="shared" si="24"/>
        <v>0</v>
      </c>
      <c r="AG63" s="36">
        <f t="shared" si="25"/>
        <v>0</v>
      </c>
    </row>
    <row r="64" spans="1:33" s="2" customFormat="1" x14ac:dyDescent="0.2">
      <c r="A64" s="27">
        <f t="shared" si="13"/>
        <v>56</v>
      </c>
      <c r="B64" s="263">
        <v>56</v>
      </c>
      <c r="C64" s="370">
        <v>38</v>
      </c>
      <c r="D64" s="250">
        <f t="shared" si="14"/>
        <v>38</v>
      </c>
      <c r="E64" s="264">
        <f t="shared" si="15"/>
        <v>1011.000001</v>
      </c>
      <c r="F64" s="371" t="s">
        <v>429</v>
      </c>
      <c r="G64" s="249" t="str">
        <f t="shared" si="16"/>
        <v/>
      </c>
      <c r="H64" s="265">
        <f t="shared" si="17"/>
        <v>0</v>
      </c>
      <c r="I64" s="375" t="s">
        <v>429</v>
      </c>
      <c r="J64" s="253" t="str">
        <f t="shared" si="18"/>
        <v/>
      </c>
      <c r="K64" s="266">
        <f t="shared" si="19"/>
        <v>0</v>
      </c>
      <c r="L64" s="303" t="s">
        <v>109</v>
      </c>
      <c r="M64" s="331">
        <v>11.000000999999999</v>
      </c>
      <c r="N64" s="28">
        <f t="shared" si="20"/>
        <v>11.000000999999999</v>
      </c>
      <c r="O64" s="267">
        <f t="shared" si="21"/>
        <v>9.9999999999999995E-7</v>
      </c>
      <c r="P64" s="28">
        <f t="array" ref="P64">(IF(COUNT(S64,T64,U64,W64,Y64,Z64,AB64)&lt;5,SUM(S64,T64,U64,W64,Y64,Z64,AB64),SUM(LARGE((S64,T64,U64,W64,Y64,Z64,AB64),{1;2;3;4;5}))))+(IF(COUNT(V64,X64,AA64,AC64)&lt;3,SUM(V64,X64,AA64,AC64),SUM(LARGE((V64,X64,AA64,AC64),{1;2;3}))))</f>
        <v>11</v>
      </c>
      <c r="Q64" s="28"/>
      <c r="R64" s="28"/>
      <c r="S64" s="335" t="s">
        <v>30</v>
      </c>
      <c r="T64" s="335" t="s">
        <v>30</v>
      </c>
      <c r="U64" s="335"/>
      <c r="V64" s="336" t="s">
        <v>30</v>
      </c>
      <c r="W64" s="278"/>
      <c r="X64" s="278"/>
      <c r="Y64" s="278"/>
      <c r="Z64" s="278">
        <v>1</v>
      </c>
      <c r="AA64" s="278"/>
      <c r="AB64" s="278">
        <v>1</v>
      </c>
      <c r="AC64" s="278">
        <v>9</v>
      </c>
      <c r="AD64" s="33">
        <f t="shared" si="22"/>
        <v>3</v>
      </c>
      <c r="AE64" s="34">
        <f t="shared" si="23"/>
        <v>0</v>
      </c>
      <c r="AF64" s="35">
        <f t="shared" si="24"/>
        <v>0</v>
      </c>
      <c r="AG64" s="36">
        <f t="shared" si="25"/>
        <v>0</v>
      </c>
    </row>
    <row r="65" spans="1:33" s="2" customFormat="1" x14ac:dyDescent="0.2">
      <c r="A65" s="27">
        <f t="shared" si="13"/>
        <v>57</v>
      </c>
      <c r="B65" s="263">
        <v>57</v>
      </c>
      <c r="C65" s="370" t="s">
        <v>429</v>
      </c>
      <c r="D65" s="250" t="str">
        <f t="shared" si="14"/>
        <v/>
      </c>
      <c r="E65" s="264">
        <f t="shared" si="15"/>
        <v>0</v>
      </c>
      <c r="F65" s="371">
        <v>19</v>
      </c>
      <c r="G65" s="249">
        <f t="shared" si="16"/>
        <v>19</v>
      </c>
      <c r="H65" s="265">
        <f t="shared" si="17"/>
        <v>1010.0000000101099</v>
      </c>
      <c r="I65" s="375" t="s">
        <v>429</v>
      </c>
      <c r="J65" s="253" t="str">
        <f t="shared" si="18"/>
        <v/>
      </c>
      <c r="K65" s="266">
        <f t="shared" si="19"/>
        <v>0</v>
      </c>
      <c r="L65" s="281" t="s">
        <v>81</v>
      </c>
      <c r="M65" s="347">
        <v>10.00000001011</v>
      </c>
      <c r="N65" s="28">
        <f t="shared" si="20"/>
        <v>10.00000001011</v>
      </c>
      <c r="O65" s="267">
        <f t="shared" si="21"/>
        <v>1.0109999999999999E-8</v>
      </c>
      <c r="P65" s="28">
        <f t="array" ref="P65">(IF(COUNT(S65,T65,U65,W65,Y65,Z65,AB65)&lt;5,SUM(S65,T65,U65,W65,Y65,Z65,AB65),SUM(LARGE((S65,T65,U65,W65,Y65,Z65,AB65),{1;2;3;4;5}))))+(IF(COUNT(V65,X65,AA65,AC65)&lt;3,SUM(V65,X65,AA65,AC65),SUM(LARGE((V65,X65,AA65,AC65),{1;2;3}))))</f>
        <v>10</v>
      </c>
      <c r="Q65" s="28" t="s">
        <v>34</v>
      </c>
      <c r="R65" s="28"/>
      <c r="S65" s="335" t="s">
        <v>30</v>
      </c>
      <c r="T65" s="335" t="s">
        <v>30</v>
      </c>
      <c r="U65" s="278"/>
      <c r="V65" s="278">
        <v>2</v>
      </c>
      <c r="W65" s="278">
        <v>5</v>
      </c>
      <c r="X65" s="336" t="s">
        <v>30</v>
      </c>
      <c r="Y65" s="278">
        <v>3</v>
      </c>
      <c r="Z65" s="278"/>
      <c r="AA65" s="278"/>
      <c r="AB65" s="278"/>
      <c r="AC65" s="278"/>
      <c r="AD65" s="33">
        <f t="shared" si="22"/>
        <v>3</v>
      </c>
      <c r="AE65" s="34">
        <f t="shared" si="23"/>
        <v>0</v>
      </c>
      <c r="AF65" s="35">
        <f t="shared" si="24"/>
        <v>0</v>
      </c>
      <c r="AG65" s="36">
        <f t="shared" si="25"/>
        <v>0</v>
      </c>
    </row>
    <row r="66" spans="1:33" s="2" customFormat="1" x14ac:dyDescent="0.2">
      <c r="A66" s="27">
        <f t="shared" si="13"/>
        <v>58</v>
      </c>
      <c r="B66" s="263">
        <v>58</v>
      </c>
      <c r="C66" s="370">
        <v>39</v>
      </c>
      <c r="D66" s="250">
        <f t="shared" si="14"/>
        <v>39</v>
      </c>
      <c r="E66" s="264">
        <f t="shared" si="15"/>
        <v>1009.000001</v>
      </c>
      <c r="F66" s="371" t="s">
        <v>429</v>
      </c>
      <c r="G66" s="249" t="str">
        <f t="shared" si="16"/>
        <v/>
      </c>
      <c r="H66" s="265">
        <f t="shared" si="17"/>
        <v>0</v>
      </c>
      <c r="I66" s="375" t="s">
        <v>429</v>
      </c>
      <c r="J66" s="253" t="str">
        <f t="shared" si="18"/>
        <v/>
      </c>
      <c r="K66" s="266">
        <f t="shared" si="19"/>
        <v>0</v>
      </c>
      <c r="L66" s="303" t="s">
        <v>82</v>
      </c>
      <c r="M66" s="331">
        <v>9.0000009999999993</v>
      </c>
      <c r="N66" s="28">
        <f t="shared" si="20"/>
        <v>9.0000009999999993</v>
      </c>
      <c r="O66" s="267">
        <f t="shared" si="21"/>
        <v>9.9999999999999995E-7</v>
      </c>
      <c r="P66" s="28">
        <f t="array" ref="P66">(IF(COUNT(S66,T66,U66,W66,Y66,Z66,AB66)&lt;5,SUM(S66,T66,U66,W66,Y66,Z66,AB66),SUM(LARGE((S66,T66,U66,W66,Y66,Z66,AB66),{1;2;3;4;5}))))+(IF(COUNT(V66,X66,AA66,AC66)&lt;3,SUM(V66,X66,AA66,AC66),SUM(LARGE((V66,X66,AA66,AC66),{1;2;3}))))</f>
        <v>9</v>
      </c>
      <c r="Q66" s="28"/>
      <c r="R66" s="28"/>
      <c r="S66" s="278">
        <v>9</v>
      </c>
      <c r="T66" s="335" t="s">
        <v>30</v>
      </c>
      <c r="U66" s="335" t="s">
        <v>30</v>
      </c>
      <c r="V66" s="336" t="s">
        <v>30</v>
      </c>
      <c r="W66" s="277"/>
      <c r="X66" s="277"/>
      <c r="Y66" s="277"/>
      <c r="Z66" s="277"/>
      <c r="AA66" s="277"/>
      <c r="AB66" s="277"/>
      <c r="AC66" s="277"/>
      <c r="AD66" s="33">
        <f t="shared" si="22"/>
        <v>1</v>
      </c>
      <c r="AE66" s="34">
        <f t="shared" si="23"/>
        <v>0</v>
      </c>
      <c r="AF66" s="35">
        <f t="shared" si="24"/>
        <v>0</v>
      </c>
      <c r="AG66" s="36">
        <f t="shared" si="25"/>
        <v>0</v>
      </c>
    </row>
    <row r="67" spans="1:33" s="2" customFormat="1" x14ac:dyDescent="0.2">
      <c r="A67" s="27">
        <f t="shared" si="13"/>
        <v>58</v>
      </c>
      <c r="B67" s="263">
        <v>58</v>
      </c>
      <c r="C67" s="370">
        <v>39</v>
      </c>
      <c r="D67" s="250">
        <f t="shared" si="14"/>
        <v>39</v>
      </c>
      <c r="E67" s="264">
        <f t="shared" si="15"/>
        <v>1009.000001</v>
      </c>
      <c r="F67" s="371" t="s">
        <v>429</v>
      </c>
      <c r="G67" s="249" t="str">
        <f t="shared" si="16"/>
        <v/>
      </c>
      <c r="H67" s="265">
        <f t="shared" si="17"/>
        <v>0</v>
      </c>
      <c r="I67" s="375" t="s">
        <v>429</v>
      </c>
      <c r="J67" s="253" t="str">
        <f t="shared" si="18"/>
        <v/>
      </c>
      <c r="K67" s="266">
        <f t="shared" si="19"/>
        <v>0</v>
      </c>
      <c r="L67" s="303" t="s">
        <v>83</v>
      </c>
      <c r="M67" s="331">
        <v>9.0000009999999993</v>
      </c>
      <c r="N67" s="28">
        <f t="shared" si="20"/>
        <v>9.0000009999999993</v>
      </c>
      <c r="O67" s="267">
        <f t="shared" si="21"/>
        <v>9.9999999999999995E-7</v>
      </c>
      <c r="P67" s="28">
        <f t="array" ref="P67">(IF(COUNT(S67,T67,U67,W67,Y67,Z67,AB67)&lt;5,SUM(S67,T67,U67,W67,Y67,Z67,AB67),SUM(LARGE((S67,T67,U67,W67,Y67,Z67,AB67),{1;2;3;4;5}))))+(IF(COUNT(V67,X67,AA67,AC67)&lt;3,SUM(V67,X67,AA67,AC67),SUM(LARGE((V67,X67,AA67,AC67),{1;2;3}))))</f>
        <v>9</v>
      </c>
      <c r="Q67" s="28"/>
      <c r="R67" s="28"/>
      <c r="S67" s="278">
        <v>9</v>
      </c>
      <c r="T67" s="335" t="s">
        <v>30</v>
      </c>
      <c r="U67" s="335" t="s">
        <v>30</v>
      </c>
      <c r="V67" s="336" t="s">
        <v>30</v>
      </c>
      <c r="W67" s="277"/>
      <c r="X67" s="277"/>
      <c r="Y67" s="277"/>
      <c r="Z67" s="277"/>
      <c r="AA67" s="277"/>
      <c r="AB67" s="277"/>
      <c r="AC67" s="277"/>
      <c r="AD67" s="33">
        <f t="shared" si="22"/>
        <v>1</v>
      </c>
      <c r="AE67" s="34">
        <f t="shared" si="23"/>
        <v>0</v>
      </c>
      <c r="AF67" s="35">
        <f t="shared" si="24"/>
        <v>0</v>
      </c>
      <c r="AG67" s="36">
        <f t="shared" si="25"/>
        <v>0</v>
      </c>
    </row>
    <row r="68" spans="1:33" s="2" customFormat="1" x14ac:dyDescent="0.2">
      <c r="A68" s="27">
        <f t="shared" si="13"/>
        <v>60</v>
      </c>
      <c r="B68" s="263">
        <v>60</v>
      </c>
      <c r="C68" s="370">
        <v>41</v>
      </c>
      <c r="D68" s="250">
        <f t="shared" si="14"/>
        <v>41</v>
      </c>
      <c r="E68" s="264">
        <f t="shared" si="15"/>
        <v>1008.000000001</v>
      </c>
      <c r="F68" s="371" t="s">
        <v>429</v>
      </c>
      <c r="G68" s="249" t="str">
        <f t="shared" si="16"/>
        <v/>
      </c>
      <c r="H68" s="265">
        <f t="shared" si="17"/>
        <v>0</v>
      </c>
      <c r="I68" s="375" t="s">
        <v>429</v>
      </c>
      <c r="J68" s="253" t="str">
        <f t="shared" si="18"/>
        <v/>
      </c>
      <c r="K68" s="266">
        <f t="shared" si="19"/>
        <v>0</v>
      </c>
      <c r="L68" s="303" t="s">
        <v>90</v>
      </c>
      <c r="M68" s="331">
        <v>8.0000000010000001</v>
      </c>
      <c r="N68" s="28">
        <f t="shared" si="20"/>
        <v>8.0000000010000001</v>
      </c>
      <c r="O68" s="267">
        <f t="shared" si="21"/>
        <v>1.0000000000000001E-9</v>
      </c>
      <c r="P68" s="28">
        <f t="array" ref="P68">(IF(COUNT(S68,T68,U68,W68,Y68,Z68,AB68)&lt;5,SUM(S68,T68,U68,W68,Y68,Z68,AB68),SUM(LARGE((S68,T68,U68,W68,Y68,Z68,AB68),{1;2;3;4;5}))))+(IF(COUNT(V68,X68,AA68,AC68)&lt;3,SUM(V68,X68,AA68,AC68),SUM(LARGE((V68,X68,AA68,AC68),{1;2;3}))))</f>
        <v>8</v>
      </c>
      <c r="Q68" s="28"/>
      <c r="R68" s="28"/>
      <c r="S68" s="278">
        <v>1</v>
      </c>
      <c r="T68" s="278">
        <v>1</v>
      </c>
      <c r="U68" s="335" t="s">
        <v>30</v>
      </c>
      <c r="V68" s="336" t="s">
        <v>30</v>
      </c>
      <c r="W68" s="336" t="s">
        <v>30</v>
      </c>
      <c r="X68" s="278"/>
      <c r="Y68" s="256">
        <v>4</v>
      </c>
      <c r="Z68" s="256">
        <v>1</v>
      </c>
      <c r="AA68" s="256"/>
      <c r="AB68" s="274">
        <v>1</v>
      </c>
      <c r="AC68" s="256"/>
      <c r="AD68" s="33">
        <f t="shared" si="22"/>
        <v>5</v>
      </c>
      <c r="AE68" s="34">
        <f t="shared" si="23"/>
        <v>0</v>
      </c>
      <c r="AF68" s="35">
        <f t="shared" si="24"/>
        <v>0</v>
      </c>
      <c r="AG68" s="36">
        <f t="shared" si="25"/>
        <v>0</v>
      </c>
    </row>
    <row r="69" spans="1:33" s="2" customFormat="1" x14ac:dyDescent="0.2">
      <c r="A69" s="27">
        <f t="shared" si="13"/>
        <v>61</v>
      </c>
      <c r="B69" s="263">
        <v>61</v>
      </c>
      <c r="C69" s="370">
        <v>42</v>
      </c>
      <c r="D69" s="250">
        <f t="shared" si="14"/>
        <v>42</v>
      </c>
      <c r="E69" s="264">
        <f t="shared" si="15"/>
        <v>1007.0000001</v>
      </c>
      <c r="F69" s="371" t="s">
        <v>429</v>
      </c>
      <c r="G69" s="249" t="str">
        <f t="shared" si="16"/>
        <v/>
      </c>
      <c r="H69" s="265">
        <f t="shared" si="17"/>
        <v>0</v>
      </c>
      <c r="I69" s="375" t="s">
        <v>429</v>
      </c>
      <c r="J69" s="253" t="str">
        <f t="shared" si="18"/>
        <v/>
      </c>
      <c r="K69" s="266">
        <f t="shared" si="19"/>
        <v>0</v>
      </c>
      <c r="L69" s="21" t="s">
        <v>85</v>
      </c>
      <c r="M69" s="348">
        <v>7.0000001000000003</v>
      </c>
      <c r="N69" s="28">
        <f t="shared" si="20"/>
        <v>7.0000001000000003</v>
      </c>
      <c r="O69" s="267">
        <f t="shared" si="21"/>
        <v>9.9999999999999995E-8</v>
      </c>
      <c r="P69" s="28">
        <f t="array" ref="P69">(IF(COUNT(S69,T69,U69,W69,Y69,Z69,AB69)&lt;5,SUM(S69,T69,U69,W69,Y69,Z69,AB69),SUM(LARGE((S69,T69,U69,W69,Y69,Z69,AB69),{1;2;3;4;5}))))+(IF(COUNT(V69,X69,AA69,AC69)&lt;3,SUM(V69,X69,AA69,AC69),SUM(LARGE((V69,X69,AA69,AC69),{1;2;3}))))</f>
        <v>7</v>
      </c>
      <c r="Q69" s="28"/>
      <c r="R69" s="28"/>
      <c r="S69" s="335" t="s">
        <v>30</v>
      </c>
      <c r="T69" s="335" t="s">
        <v>30</v>
      </c>
      <c r="U69" s="278">
        <v>7</v>
      </c>
      <c r="V69" s="336" t="s">
        <v>30</v>
      </c>
      <c r="W69" s="278"/>
      <c r="X69" s="278"/>
      <c r="Y69" s="278"/>
      <c r="Z69" s="278"/>
      <c r="AA69" s="278"/>
      <c r="AB69" s="278"/>
      <c r="AC69" s="278"/>
      <c r="AD69" s="33">
        <f t="shared" si="22"/>
        <v>1</v>
      </c>
      <c r="AE69" s="34">
        <f t="shared" si="23"/>
        <v>0</v>
      </c>
      <c r="AF69" s="35">
        <f t="shared" si="24"/>
        <v>0</v>
      </c>
      <c r="AG69" s="36">
        <f t="shared" si="25"/>
        <v>0</v>
      </c>
    </row>
    <row r="70" spans="1:33" s="2" customFormat="1" x14ac:dyDescent="0.2">
      <c r="A70" s="27">
        <f t="shared" si="13"/>
        <v>61</v>
      </c>
      <c r="B70" s="263">
        <v>61</v>
      </c>
      <c r="C70" s="370" t="s">
        <v>429</v>
      </c>
      <c r="D70" s="250" t="str">
        <f t="shared" si="14"/>
        <v/>
      </c>
      <c r="E70" s="264">
        <f t="shared" si="15"/>
        <v>0</v>
      </c>
      <c r="F70" s="371">
        <v>20</v>
      </c>
      <c r="G70" s="249">
        <f t="shared" si="16"/>
        <v>20</v>
      </c>
      <c r="H70" s="265">
        <f t="shared" si="17"/>
        <v>1007.0000001</v>
      </c>
      <c r="I70" s="375" t="s">
        <v>429</v>
      </c>
      <c r="J70" s="253" t="str">
        <f t="shared" si="18"/>
        <v/>
      </c>
      <c r="K70" s="266">
        <f t="shared" si="19"/>
        <v>0</v>
      </c>
      <c r="L70" s="39" t="s">
        <v>86</v>
      </c>
      <c r="M70" s="331">
        <v>7.0000001000000003</v>
      </c>
      <c r="N70" s="28">
        <f t="shared" si="20"/>
        <v>7.0000001000000003</v>
      </c>
      <c r="O70" s="267">
        <f t="shared" si="21"/>
        <v>9.9999999999999995E-8</v>
      </c>
      <c r="P70" s="28">
        <f t="array" ref="P70">(IF(COUNT(S70,T70,U70,W70,Y70,Z70,AB70)&lt;5,SUM(S70,T70,U70,W70,Y70,Z70,AB70),SUM(LARGE((S70,T70,U70,W70,Y70,Z70,AB70),{1;2;3;4;5}))))+(IF(COUNT(V70,X70,AA70,AC70)&lt;3,SUM(V70,X70,AA70,AC70),SUM(LARGE((V70,X70,AA70,AC70),{1;2;3}))))</f>
        <v>7</v>
      </c>
      <c r="Q70" s="28" t="s">
        <v>34</v>
      </c>
      <c r="R70" s="28"/>
      <c r="S70" s="278">
        <v>7</v>
      </c>
      <c r="T70" s="335" t="s">
        <v>30</v>
      </c>
      <c r="U70" s="335" t="s">
        <v>30</v>
      </c>
      <c r="V70" s="336" t="s">
        <v>30</v>
      </c>
      <c r="W70" s="277"/>
      <c r="X70" s="277"/>
      <c r="Y70" s="277"/>
      <c r="Z70" s="277"/>
      <c r="AA70" s="277"/>
      <c r="AB70" s="277"/>
      <c r="AC70" s="277"/>
      <c r="AD70" s="33">
        <f t="shared" si="22"/>
        <v>1</v>
      </c>
      <c r="AE70" s="34">
        <f t="shared" si="23"/>
        <v>0</v>
      </c>
      <c r="AF70" s="35">
        <f t="shared" si="24"/>
        <v>0</v>
      </c>
      <c r="AG70" s="36">
        <f t="shared" si="25"/>
        <v>0</v>
      </c>
    </row>
    <row r="71" spans="1:33" s="2" customFormat="1" x14ac:dyDescent="0.2">
      <c r="A71" s="27">
        <f t="shared" si="13"/>
        <v>61</v>
      </c>
      <c r="B71" s="263">
        <v>61</v>
      </c>
      <c r="C71" s="370">
        <v>42</v>
      </c>
      <c r="D71" s="250">
        <f t="shared" si="14"/>
        <v>42</v>
      </c>
      <c r="E71" s="264">
        <f t="shared" si="15"/>
        <v>1007.0000001</v>
      </c>
      <c r="F71" s="371" t="s">
        <v>429</v>
      </c>
      <c r="G71" s="249" t="str">
        <f t="shared" si="16"/>
        <v/>
      </c>
      <c r="H71" s="265">
        <f t="shared" si="17"/>
        <v>0</v>
      </c>
      <c r="I71" s="375" t="s">
        <v>429</v>
      </c>
      <c r="J71" s="253" t="str">
        <f t="shared" si="18"/>
        <v/>
      </c>
      <c r="K71" s="266">
        <f t="shared" si="19"/>
        <v>0</v>
      </c>
      <c r="L71" s="303" t="s">
        <v>87</v>
      </c>
      <c r="M71" s="331">
        <v>7.0000001000000003</v>
      </c>
      <c r="N71" s="28">
        <f t="shared" si="20"/>
        <v>7.0000001000000003</v>
      </c>
      <c r="O71" s="267">
        <f t="shared" si="21"/>
        <v>9.9999999999999995E-8</v>
      </c>
      <c r="P71" s="28">
        <f t="array" ref="P71">(IF(COUNT(S71,T71,U71,W71,Y71,Z71,AB71)&lt;5,SUM(S71,T71,U71,W71,Y71,Z71,AB71),SUM(LARGE((S71,T71,U71,W71,Y71,Z71,AB71),{1;2;3;4;5}))))+(IF(COUNT(V71,X71,AA71,AC71)&lt;3,SUM(V71,X71,AA71,AC71),SUM(LARGE((V71,X71,AA71,AC71),{1;2;3}))))</f>
        <v>7</v>
      </c>
      <c r="Q71" s="28"/>
      <c r="R71" s="28"/>
      <c r="S71" s="278">
        <v>7</v>
      </c>
      <c r="T71" s="335" t="s">
        <v>30</v>
      </c>
      <c r="U71" s="335" t="s">
        <v>30</v>
      </c>
      <c r="V71" s="336" t="s">
        <v>30</v>
      </c>
      <c r="W71" s="277"/>
      <c r="X71" s="277"/>
      <c r="Y71" s="277"/>
      <c r="Z71" s="277"/>
      <c r="AA71" s="277"/>
      <c r="AB71" s="277"/>
      <c r="AC71" s="277"/>
      <c r="AD71" s="33">
        <f t="shared" si="22"/>
        <v>1</v>
      </c>
      <c r="AE71" s="34">
        <f t="shared" si="23"/>
        <v>0</v>
      </c>
      <c r="AF71" s="35">
        <f t="shared" si="24"/>
        <v>0</v>
      </c>
      <c r="AG71" s="36">
        <f t="shared" si="25"/>
        <v>0</v>
      </c>
    </row>
    <row r="72" spans="1:33" s="2" customFormat="1" x14ac:dyDescent="0.2">
      <c r="A72" s="27">
        <f t="shared" si="13"/>
        <v>64</v>
      </c>
      <c r="B72" s="263">
        <v>64</v>
      </c>
      <c r="C72" s="370">
        <v>44</v>
      </c>
      <c r="D72" s="250">
        <f t="shared" si="14"/>
        <v>44</v>
      </c>
      <c r="E72" s="264">
        <f t="shared" si="15"/>
        <v>1007.00000001001</v>
      </c>
      <c r="F72" s="371" t="s">
        <v>429</v>
      </c>
      <c r="G72" s="249" t="str">
        <f t="shared" si="16"/>
        <v/>
      </c>
      <c r="H72" s="265">
        <f t="shared" si="17"/>
        <v>0</v>
      </c>
      <c r="I72" s="375" t="s">
        <v>429</v>
      </c>
      <c r="J72" s="253" t="str">
        <f t="shared" si="18"/>
        <v/>
      </c>
      <c r="K72" s="266">
        <f t="shared" si="19"/>
        <v>0</v>
      </c>
      <c r="L72" s="21" t="s">
        <v>89</v>
      </c>
      <c r="M72" s="348">
        <v>7.0000000100099999</v>
      </c>
      <c r="N72" s="28">
        <f t="shared" si="20"/>
        <v>7.0000000100099999</v>
      </c>
      <c r="O72" s="267">
        <f t="shared" si="21"/>
        <v>1.001E-8</v>
      </c>
      <c r="P72" s="28">
        <f t="array" ref="P72">(IF(COUNT(S72,T72,U72,W72,Y72,Z72,AB72)&lt;5,SUM(S72,T72,U72,W72,Y72,Z72,AB72),SUM(LARGE((S72,T72,U72,W72,Y72,Z72,AB72),{1;2;3;4;5}))))+(IF(COUNT(V72,X72,AA72,AC72)&lt;3,SUM(V72,X72,AA72,AC72),SUM(LARGE((V72,X72,AA72,AC72),{1;2;3}))))</f>
        <v>7</v>
      </c>
      <c r="Q72" s="28"/>
      <c r="R72" s="28"/>
      <c r="S72" s="335" t="s">
        <v>30</v>
      </c>
      <c r="T72" s="335" t="s">
        <v>30</v>
      </c>
      <c r="U72" s="11">
        <v>5</v>
      </c>
      <c r="V72" s="336" t="s">
        <v>30</v>
      </c>
      <c r="W72" s="11"/>
      <c r="X72" s="278">
        <v>2</v>
      </c>
      <c r="Y72" s="11"/>
      <c r="Z72" s="11"/>
      <c r="AA72" s="11"/>
      <c r="AB72" s="11"/>
      <c r="AC72" s="11"/>
      <c r="AD72" s="33">
        <f t="shared" si="22"/>
        <v>2</v>
      </c>
      <c r="AE72" s="34">
        <f t="shared" si="23"/>
        <v>0</v>
      </c>
      <c r="AF72" s="35">
        <f t="shared" si="24"/>
        <v>0</v>
      </c>
      <c r="AG72" s="36">
        <f t="shared" si="25"/>
        <v>0</v>
      </c>
    </row>
    <row r="73" spans="1:33" s="2" customFormat="1" x14ac:dyDescent="0.2">
      <c r="A73" s="27">
        <f t="shared" ref="A73:A96" si="26">IF((N73=0),"",RANK(N73,N$9:N$96,0))</f>
        <v>65</v>
      </c>
      <c r="B73" s="263">
        <v>65</v>
      </c>
      <c r="C73" s="370">
        <v>45</v>
      </c>
      <c r="D73" s="250">
        <f t="shared" ref="D73:D96" si="27">IF(N73=0,"",IF(Q73="n","",RANK(E73,E$9:E$96,0)))</f>
        <v>45</v>
      </c>
      <c r="E73" s="264">
        <f t="shared" ref="E73:E96" si="28">IF(Q73="n",0,N73+1000)</f>
        <v>1006.00000000101</v>
      </c>
      <c r="F73" s="371" t="s">
        <v>429</v>
      </c>
      <c r="G73" s="249" t="str">
        <f t="shared" ref="G73:G96" si="29">IF(Q73="n",RANK(H73,H$9:H$96,0),"")</f>
        <v/>
      </c>
      <c r="H73" s="265">
        <f t="shared" ref="H73:H96" si="30">IF(Q73="n",N73+1000,0)</f>
        <v>0</v>
      </c>
      <c r="I73" s="375" t="s">
        <v>429</v>
      </c>
      <c r="J73" s="253" t="str">
        <f t="shared" ref="J73:J96" si="31">IF(R73="j",RANK(K73,K$9:K$96,0),"")</f>
        <v/>
      </c>
      <c r="K73" s="266">
        <f t="shared" ref="K73:K96" si="32">IF(R73="j",N73+1000,0)</f>
        <v>0</v>
      </c>
      <c r="L73" s="21" t="s">
        <v>91</v>
      </c>
      <c r="M73" s="348">
        <v>6.0000000010100001</v>
      </c>
      <c r="N73" s="28">
        <f t="shared" ref="N73:N96" si="33">O73+P73</f>
        <v>6.0000000010100001</v>
      </c>
      <c r="O73" s="267">
        <f t="shared" ref="O73:O96" si="34">COUNTIF(S73:AC73,25)/100+COUNTIF(S73:AC73,20)/1000+COUNTIF(S73:AC73,16)/10000+COUNTIF(S73:AC73,12)/100000+COUNTIF(S73:AC73,9)/1000000+COUNTIF(S73:AC73,7)/10000000+COUNTIF(S73:AC73,5)/100000000+COUNTIF(S73:AC73,4)/1000000000+COUNTIF(S73:AC73,3)/10000000000+COUNTIF(S73:AC73,2)/100000000000</f>
        <v>1.01E-9</v>
      </c>
      <c r="P73" s="28">
        <f t="array" ref="P73">(IF(COUNT(S73,T73,U73,W73,Y73,Z73,AB73)&lt;5,SUM(S73,T73,U73,W73,Y73,Z73,AB73),SUM(LARGE((S73,T73,U73,W73,Y73,Z73,AB73),{1;2;3;4;5}))))+(IF(COUNT(V73,X73,AA73,AC73)&lt;3,SUM(V73,X73,AA73,AC73),SUM(LARGE((V73,X73,AA73,AC73),{1;2;3}))))</f>
        <v>6</v>
      </c>
      <c r="Q73" s="28"/>
      <c r="R73" s="28"/>
      <c r="S73" s="335" t="s">
        <v>30</v>
      </c>
      <c r="T73" s="335" t="s">
        <v>30</v>
      </c>
      <c r="U73" s="256">
        <v>4</v>
      </c>
      <c r="V73" s="336" t="s">
        <v>30</v>
      </c>
      <c r="W73" s="11"/>
      <c r="X73" s="278">
        <v>2</v>
      </c>
      <c r="Y73" s="11"/>
      <c r="Z73" s="11"/>
      <c r="AA73" s="256"/>
      <c r="AB73" s="11"/>
      <c r="AC73" s="274"/>
      <c r="AD73" s="33">
        <f t="shared" ref="AD73:AD96" si="35">COUNTIF(S73:AC73,"&gt;0")</f>
        <v>2</v>
      </c>
      <c r="AE73" s="34">
        <f t="shared" ref="AE73:AE96" si="36">COUNTIF(S73:U73,"&gt;=12")+COUNTIF(W73,"&gt;=12")+COUNTIF(Y73:Z73,"&gt;=12")+COUNTIF(AB73,"&gt;=12")+COUNTIF(V73,"&gt;=16")+COUNTIF(X73,"&gt;=16")+COUNTIF(AA73,"&gt;=16")+COUNTIF(AC73,"&gt;=16")</f>
        <v>0</v>
      </c>
      <c r="AF73" s="35">
        <f t="shared" ref="AF73:AF96" si="37">COUNTIF(S73:U73,"=20")+COUNTIF(W73,"=20")+COUNTIF(Y73:Z73,"=20")+COUNTIF(AB73,"=20")+COUNTIF(S73:AC73,"=25")</f>
        <v>0</v>
      </c>
      <c r="AG73" s="36">
        <f t="shared" ref="AG73:AG96" si="38">COUNTIF(S73:AC73,"=25")</f>
        <v>0</v>
      </c>
    </row>
    <row r="74" spans="1:33" s="2" customFormat="1" x14ac:dyDescent="0.2">
      <c r="A74" s="27">
        <f t="shared" si="26"/>
        <v>66</v>
      </c>
      <c r="B74" s="263">
        <v>66</v>
      </c>
      <c r="C74" s="370" t="s">
        <v>429</v>
      </c>
      <c r="D74" s="250" t="str">
        <f t="shared" si="27"/>
        <v/>
      </c>
      <c r="E74" s="264">
        <f t="shared" si="28"/>
        <v>0</v>
      </c>
      <c r="F74" s="371">
        <v>21</v>
      </c>
      <c r="G74" s="249">
        <f t="shared" si="29"/>
        <v>21</v>
      </c>
      <c r="H74" s="265">
        <f t="shared" si="30"/>
        <v>1005.00000001</v>
      </c>
      <c r="I74" s="375" t="s">
        <v>429</v>
      </c>
      <c r="J74" s="253" t="str">
        <f t="shared" si="31"/>
        <v/>
      </c>
      <c r="K74" s="266">
        <f t="shared" si="32"/>
        <v>0</v>
      </c>
      <c r="L74" s="37" t="s">
        <v>92</v>
      </c>
      <c r="M74" s="348">
        <v>5.0000000099999999</v>
      </c>
      <c r="N74" s="28">
        <f t="shared" si="33"/>
        <v>5.0000000099999999</v>
      </c>
      <c r="O74" s="267">
        <f t="shared" si="34"/>
        <v>1E-8</v>
      </c>
      <c r="P74" s="28">
        <f t="array" ref="P74">(IF(COUNT(S74,T74,U74,W74,Y74,Z74,AB74)&lt;5,SUM(S74,T74,U74,W74,Y74,Z74,AB74),SUM(LARGE((S74,T74,U74,W74,Y74,Z74,AB74),{1;2;3;4;5}))))+(IF(COUNT(V74,X74,AA74,AC74)&lt;3,SUM(V74,X74,AA74,AC74),SUM(LARGE((V74,X74,AA74,AC74),{1;2;3}))))</f>
        <v>5</v>
      </c>
      <c r="Q74" s="28" t="s">
        <v>34</v>
      </c>
      <c r="R74" s="28"/>
      <c r="S74" s="335" t="s">
        <v>30</v>
      </c>
      <c r="T74" s="335" t="s">
        <v>30</v>
      </c>
      <c r="U74" s="278">
        <v>5</v>
      </c>
      <c r="V74" s="336" t="s">
        <v>30</v>
      </c>
      <c r="W74" s="11"/>
      <c r="X74" s="278"/>
      <c r="Y74" s="278"/>
      <c r="Z74" s="11"/>
      <c r="AA74" s="278"/>
      <c r="AB74" s="11"/>
      <c r="AC74" s="11"/>
      <c r="AD74" s="33">
        <f t="shared" si="35"/>
        <v>1</v>
      </c>
      <c r="AE74" s="34">
        <f t="shared" si="36"/>
        <v>0</v>
      </c>
      <c r="AF74" s="35">
        <f t="shared" si="37"/>
        <v>0</v>
      </c>
      <c r="AG74" s="36">
        <f t="shared" si="38"/>
        <v>0</v>
      </c>
    </row>
    <row r="75" spans="1:33" s="2" customFormat="1" x14ac:dyDescent="0.2">
      <c r="A75" s="27">
        <f t="shared" si="26"/>
        <v>66</v>
      </c>
      <c r="B75" s="263">
        <v>66</v>
      </c>
      <c r="C75" s="370">
        <v>46</v>
      </c>
      <c r="D75" s="250">
        <f t="shared" si="27"/>
        <v>46</v>
      </c>
      <c r="E75" s="264">
        <f t="shared" si="28"/>
        <v>1005.00000001</v>
      </c>
      <c r="F75" s="371" t="s">
        <v>429</v>
      </c>
      <c r="G75" s="249" t="str">
        <f t="shared" si="29"/>
        <v/>
      </c>
      <c r="H75" s="265">
        <f t="shared" si="30"/>
        <v>0</v>
      </c>
      <c r="I75" s="375" t="s">
        <v>429</v>
      </c>
      <c r="J75" s="253" t="str">
        <f t="shared" si="31"/>
        <v/>
      </c>
      <c r="K75" s="266">
        <f t="shared" si="32"/>
        <v>0</v>
      </c>
      <c r="L75" s="21" t="s">
        <v>93</v>
      </c>
      <c r="M75" s="348">
        <v>5.0000000099999999</v>
      </c>
      <c r="N75" s="28">
        <f t="shared" si="33"/>
        <v>5.0000000099999999</v>
      </c>
      <c r="O75" s="267">
        <f t="shared" si="34"/>
        <v>1E-8</v>
      </c>
      <c r="P75" s="28">
        <f t="array" ref="P75">(IF(COUNT(S75,T75,U75,W75,Y75,Z75,AB75)&lt;5,SUM(S75,T75,U75,W75,Y75,Z75,AB75),SUM(LARGE((S75,T75,U75,W75,Y75,Z75,AB75),{1;2;3;4;5}))))+(IF(COUNT(V75,X75,AA75,AC75)&lt;3,SUM(V75,X75,AA75,AC75),SUM(LARGE((V75,X75,AA75,AC75),{1;2;3}))))</f>
        <v>5</v>
      </c>
      <c r="Q75" s="28"/>
      <c r="R75" s="28"/>
      <c r="S75" s="335" t="s">
        <v>30</v>
      </c>
      <c r="T75" s="335" t="s">
        <v>30</v>
      </c>
      <c r="U75" s="11">
        <v>5</v>
      </c>
      <c r="V75" s="336" t="s">
        <v>30</v>
      </c>
      <c r="W75" s="11"/>
      <c r="X75" s="278"/>
      <c r="Y75" s="278"/>
      <c r="Z75" s="11"/>
      <c r="AA75" s="11"/>
      <c r="AB75" s="11"/>
      <c r="AC75" s="11"/>
      <c r="AD75" s="33">
        <f t="shared" si="35"/>
        <v>1</v>
      </c>
      <c r="AE75" s="34">
        <f t="shared" si="36"/>
        <v>0</v>
      </c>
      <c r="AF75" s="35">
        <f t="shared" si="37"/>
        <v>0</v>
      </c>
      <c r="AG75" s="36">
        <f t="shared" si="38"/>
        <v>0</v>
      </c>
    </row>
    <row r="76" spans="1:33" s="2" customFormat="1" x14ac:dyDescent="0.2">
      <c r="A76" s="27">
        <f t="shared" si="26"/>
        <v>68</v>
      </c>
      <c r="B76" s="263">
        <v>68</v>
      </c>
      <c r="C76" s="370" t="s">
        <v>429</v>
      </c>
      <c r="D76" s="250" t="str">
        <f t="shared" si="27"/>
        <v/>
      </c>
      <c r="E76" s="264">
        <f t="shared" si="28"/>
        <v>0</v>
      </c>
      <c r="F76" s="371">
        <v>22</v>
      </c>
      <c r="G76" s="249">
        <f t="shared" si="29"/>
        <v>22</v>
      </c>
      <c r="H76" s="265">
        <f t="shared" si="30"/>
        <v>1005.000000001</v>
      </c>
      <c r="I76" s="375" t="s">
        <v>429</v>
      </c>
      <c r="J76" s="253" t="str">
        <f t="shared" si="31"/>
        <v/>
      </c>
      <c r="K76" s="266">
        <f t="shared" si="32"/>
        <v>0</v>
      </c>
      <c r="L76" s="39" t="s">
        <v>94</v>
      </c>
      <c r="M76" s="347">
        <v>5.0000000010000001</v>
      </c>
      <c r="N76" s="28">
        <f t="shared" si="33"/>
        <v>5.0000000010000001</v>
      </c>
      <c r="O76" s="267">
        <f t="shared" si="34"/>
        <v>1.0000000000000001E-9</v>
      </c>
      <c r="P76" s="28">
        <f t="array" ref="P76">(IF(COUNT(S76,T76,U76,W76,Y76,Z76,AB76)&lt;5,SUM(S76,T76,U76,W76,Y76,Z76,AB76),SUM(LARGE((S76,T76,U76,W76,Y76,Z76,AB76),{1;2;3;4;5}))))+(IF(COUNT(V76,X76,AA76,AC76)&lt;3,SUM(V76,X76,AA76,AC76),SUM(LARGE((V76,X76,AA76,AC76),{1;2;3}))))</f>
        <v>5</v>
      </c>
      <c r="Q76" s="28" t="s">
        <v>34</v>
      </c>
      <c r="R76" s="28"/>
      <c r="S76" s="335" t="s">
        <v>30</v>
      </c>
      <c r="T76" s="335" t="s">
        <v>30</v>
      </c>
      <c r="U76" s="278"/>
      <c r="V76" s="278">
        <v>4</v>
      </c>
      <c r="W76" s="278">
        <v>1</v>
      </c>
      <c r="X76" s="336" t="s">
        <v>30</v>
      </c>
      <c r="Y76" s="11"/>
      <c r="Z76" s="11"/>
      <c r="AA76" s="11"/>
      <c r="AB76" s="11"/>
      <c r="AC76" s="11"/>
      <c r="AD76" s="33">
        <f t="shared" si="35"/>
        <v>2</v>
      </c>
      <c r="AE76" s="34">
        <f t="shared" si="36"/>
        <v>0</v>
      </c>
      <c r="AF76" s="35">
        <f t="shared" si="37"/>
        <v>0</v>
      </c>
      <c r="AG76" s="36">
        <f t="shared" si="38"/>
        <v>0</v>
      </c>
    </row>
    <row r="77" spans="1:33" s="2" customFormat="1" x14ac:dyDescent="0.2">
      <c r="A77" s="27">
        <f t="shared" si="26"/>
        <v>69</v>
      </c>
      <c r="B77" s="263">
        <v>69</v>
      </c>
      <c r="C77" s="370">
        <v>47</v>
      </c>
      <c r="D77" s="250">
        <f t="shared" si="27"/>
        <v>47</v>
      </c>
      <c r="E77" s="264">
        <f t="shared" si="28"/>
        <v>1004.000000001</v>
      </c>
      <c r="F77" s="371" t="s">
        <v>429</v>
      </c>
      <c r="G77" s="249" t="str">
        <f t="shared" si="29"/>
        <v/>
      </c>
      <c r="H77" s="265">
        <f t="shared" si="30"/>
        <v>0</v>
      </c>
      <c r="I77" s="375" t="s">
        <v>429</v>
      </c>
      <c r="J77" s="253" t="str">
        <f t="shared" si="31"/>
        <v/>
      </c>
      <c r="K77" s="266">
        <f t="shared" si="32"/>
        <v>0</v>
      </c>
      <c r="L77" s="303" t="s">
        <v>398</v>
      </c>
      <c r="M77" s="331">
        <v>4.0000000010000001</v>
      </c>
      <c r="N77" s="28">
        <f t="shared" si="33"/>
        <v>4.0000000010000001</v>
      </c>
      <c r="O77" s="267">
        <f t="shared" si="34"/>
        <v>1.0000000000000001E-9</v>
      </c>
      <c r="P77" s="28">
        <f t="array" ref="P77">(IF(COUNT(S77,T77,U77,W77,Y77,Z77,AB77)&lt;5,SUM(S77,T77,U77,W77,Y77,Z77,AB77),SUM(LARGE((S77,T77,U77,W77,Y77,Z77,AB77),{1;2;3;4;5}))))+(IF(COUNT(V77,X77,AA77,AC77)&lt;3,SUM(V77,X77,AA77,AC77),SUM(LARGE((V77,X77,AA77,AC77),{1;2;3}))))</f>
        <v>4</v>
      </c>
      <c r="Q77" s="28"/>
      <c r="R77" s="28"/>
      <c r="S77" s="335" t="s">
        <v>30</v>
      </c>
      <c r="T77" s="335" t="s">
        <v>30</v>
      </c>
      <c r="U77" s="335"/>
      <c r="V77" s="336" t="s">
        <v>30</v>
      </c>
      <c r="W77" s="278"/>
      <c r="X77" s="278"/>
      <c r="Y77" s="256"/>
      <c r="Z77" s="256"/>
      <c r="AA77" s="256"/>
      <c r="AB77" s="256">
        <v>4</v>
      </c>
      <c r="AC77" s="256"/>
      <c r="AD77" s="33">
        <f t="shared" si="35"/>
        <v>1</v>
      </c>
      <c r="AE77" s="34">
        <f t="shared" si="36"/>
        <v>0</v>
      </c>
      <c r="AF77" s="35">
        <f t="shared" si="37"/>
        <v>0</v>
      </c>
      <c r="AG77" s="36">
        <f t="shared" si="38"/>
        <v>0</v>
      </c>
    </row>
    <row r="78" spans="1:33" s="2" customFormat="1" x14ac:dyDescent="0.2">
      <c r="A78" s="27">
        <f t="shared" si="26"/>
        <v>69</v>
      </c>
      <c r="B78" s="263">
        <v>69</v>
      </c>
      <c r="C78" s="370">
        <v>47</v>
      </c>
      <c r="D78" s="250">
        <f t="shared" si="27"/>
        <v>47</v>
      </c>
      <c r="E78" s="264">
        <f t="shared" si="28"/>
        <v>1004.000000001</v>
      </c>
      <c r="F78" s="371" t="s">
        <v>429</v>
      </c>
      <c r="G78" s="249" t="str">
        <f t="shared" si="29"/>
        <v/>
      </c>
      <c r="H78" s="265">
        <f t="shared" si="30"/>
        <v>0</v>
      </c>
      <c r="I78" s="375" t="s">
        <v>429</v>
      </c>
      <c r="J78" s="253" t="str">
        <f t="shared" si="31"/>
        <v/>
      </c>
      <c r="K78" s="266">
        <f t="shared" si="32"/>
        <v>0</v>
      </c>
      <c r="L78" s="303" t="s">
        <v>399</v>
      </c>
      <c r="M78" s="331">
        <v>4.0000000010000001</v>
      </c>
      <c r="N78" s="28">
        <f t="shared" si="33"/>
        <v>4.0000000010000001</v>
      </c>
      <c r="O78" s="267">
        <f t="shared" si="34"/>
        <v>1.0000000000000001E-9</v>
      </c>
      <c r="P78" s="28">
        <f t="array" ref="P78">(IF(COUNT(S78,T78,U78,W78,Y78,Z78,AB78)&lt;5,SUM(S78,T78,U78,W78,Y78,Z78,AB78),SUM(LARGE((S78,T78,U78,W78,Y78,Z78,AB78),{1;2;3;4;5}))))+(IF(COUNT(V78,X78,AA78,AC78)&lt;3,SUM(V78,X78,AA78,AC78),SUM(LARGE((V78,X78,AA78,AC78),{1;2;3}))))</f>
        <v>4</v>
      </c>
      <c r="Q78" s="28"/>
      <c r="R78" s="28"/>
      <c r="S78" s="335" t="s">
        <v>30</v>
      </c>
      <c r="T78" s="335" t="s">
        <v>30</v>
      </c>
      <c r="U78" s="335"/>
      <c r="V78" s="336" t="s">
        <v>30</v>
      </c>
      <c r="W78" s="278"/>
      <c r="X78" s="256"/>
      <c r="Y78" s="278"/>
      <c r="Z78" s="278"/>
      <c r="AA78" s="278"/>
      <c r="AB78" s="11">
        <v>4</v>
      </c>
      <c r="AC78" s="278"/>
      <c r="AD78" s="33">
        <f t="shared" si="35"/>
        <v>1</v>
      </c>
      <c r="AE78" s="34">
        <f t="shared" si="36"/>
        <v>0</v>
      </c>
      <c r="AF78" s="35">
        <f t="shared" si="37"/>
        <v>0</v>
      </c>
      <c r="AG78" s="36">
        <f t="shared" si="38"/>
        <v>0</v>
      </c>
    </row>
    <row r="79" spans="1:33" s="2" customFormat="1" x14ac:dyDescent="0.2">
      <c r="A79" s="27">
        <f t="shared" si="26"/>
        <v>69</v>
      </c>
      <c r="B79" s="263">
        <v>69</v>
      </c>
      <c r="C79" s="370">
        <v>47</v>
      </c>
      <c r="D79" s="250">
        <f t="shared" si="27"/>
        <v>47</v>
      </c>
      <c r="E79" s="264">
        <f t="shared" si="28"/>
        <v>1004.000000001</v>
      </c>
      <c r="F79" s="371" t="s">
        <v>429</v>
      </c>
      <c r="G79" s="249" t="str">
        <f t="shared" si="29"/>
        <v/>
      </c>
      <c r="H79" s="265">
        <f t="shared" si="30"/>
        <v>0</v>
      </c>
      <c r="I79" s="375" t="s">
        <v>429</v>
      </c>
      <c r="J79" s="253" t="str">
        <f t="shared" si="31"/>
        <v/>
      </c>
      <c r="K79" s="266">
        <f t="shared" si="32"/>
        <v>0</v>
      </c>
      <c r="L79" s="303" t="s">
        <v>96</v>
      </c>
      <c r="M79" s="331">
        <v>4.0000000010000001</v>
      </c>
      <c r="N79" s="28">
        <f t="shared" si="33"/>
        <v>4.0000000010000001</v>
      </c>
      <c r="O79" s="267">
        <f t="shared" si="34"/>
        <v>1.0000000000000001E-9</v>
      </c>
      <c r="P79" s="28">
        <f t="array" ref="P79">(IF(COUNT(S79,T79,U79,W79,Y79,Z79,AB79)&lt;5,SUM(S79,T79,U79,W79,Y79,Z79,AB79),SUM(LARGE((S79,T79,U79,W79,Y79,Z79,AB79),{1;2;3;4;5}))))+(IF(COUNT(V79,X79,AA79,AC79)&lt;3,SUM(V79,X79,AA79,AC79),SUM(LARGE((V79,X79,AA79,AC79),{1;2;3}))))</f>
        <v>4</v>
      </c>
      <c r="Q79" s="28"/>
      <c r="R79" s="28"/>
      <c r="S79" s="335" t="s">
        <v>30</v>
      </c>
      <c r="T79" s="335" t="s">
        <v>30</v>
      </c>
      <c r="U79" s="335"/>
      <c r="V79" s="336" t="s">
        <v>30</v>
      </c>
      <c r="W79" s="256"/>
      <c r="X79" s="278"/>
      <c r="Y79" s="278"/>
      <c r="Z79" s="278"/>
      <c r="AA79" s="11">
        <v>4</v>
      </c>
      <c r="AB79" s="11"/>
      <c r="AC79" s="278"/>
      <c r="AD79" s="33">
        <f t="shared" si="35"/>
        <v>1</v>
      </c>
      <c r="AE79" s="34">
        <f t="shared" si="36"/>
        <v>0</v>
      </c>
      <c r="AF79" s="35">
        <f t="shared" si="37"/>
        <v>0</v>
      </c>
      <c r="AG79" s="36">
        <f t="shared" si="38"/>
        <v>0</v>
      </c>
    </row>
    <row r="80" spans="1:33" s="2" customFormat="1" x14ac:dyDescent="0.2">
      <c r="A80" s="27">
        <f t="shared" si="26"/>
        <v>69</v>
      </c>
      <c r="B80" s="263">
        <v>69</v>
      </c>
      <c r="C80" s="370">
        <v>47</v>
      </c>
      <c r="D80" s="250">
        <f t="shared" si="27"/>
        <v>47</v>
      </c>
      <c r="E80" s="264">
        <f t="shared" si="28"/>
        <v>1004.000000001</v>
      </c>
      <c r="F80" s="371" t="s">
        <v>429</v>
      </c>
      <c r="G80" s="249" t="str">
        <f t="shared" si="29"/>
        <v/>
      </c>
      <c r="H80" s="265">
        <f t="shared" si="30"/>
        <v>0</v>
      </c>
      <c r="I80" s="375" t="s">
        <v>429</v>
      </c>
      <c r="J80" s="253" t="str">
        <f t="shared" si="31"/>
        <v/>
      </c>
      <c r="K80" s="266">
        <f t="shared" si="32"/>
        <v>0</v>
      </c>
      <c r="L80" s="303" t="s">
        <v>97</v>
      </c>
      <c r="M80" s="331">
        <v>4.0000000010000001</v>
      </c>
      <c r="N80" s="28">
        <f t="shared" si="33"/>
        <v>4.0000000010000001</v>
      </c>
      <c r="O80" s="267">
        <f t="shared" si="34"/>
        <v>1.0000000000000001E-9</v>
      </c>
      <c r="P80" s="28">
        <f t="array" ref="P80">(IF(COUNT(S80,T80,U80,W80,Y80,Z80,AB80)&lt;5,SUM(S80,T80,U80,W80,Y80,Z80,AB80),SUM(LARGE((S80,T80,U80,W80,Y80,Z80,AB80),{1;2;3;4;5}))))+(IF(COUNT(V80,X80,AA80,AC80)&lt;3,SUM(V80,X80,AA80,AC80),SUM(LARGE((V80,X80,AA80,AC80),{1;2;3}))))</f>
        <v>4</v>
      </c>
      <c r="Q80" s="28"/>
      <c r="R80" s="28"/>
      <c r="S80" s="335" t="s">
        <v>30</v>
      </c>
      <c r="T80" s="335" t="s">
        <v>30</v>
      </c>
      <c r="U80" s="278"/>
      <c r="V80" s="278">
        <v>4</v>
      </c>
      <c r="W80" s="278"/>
      <c r="X80" s="336" t="s">
        <v>30</v>
      </c>
      <c r="Y80" s="278"/>
      <c r="Z80" s="278"/>
      <c r="AA80" s="278"/>
      <c r="AB80" s="256"/>
      <c r="AC80" s="278"/>
      <c r="AD80" s="33">
        <f t="shared" si="35"/>
        <v>1</v>
      </c>
      <c r="AE80" s="34">
        <f t="shared" si="36"/>
        <v>0</v>
      </c>
      <c r="AF80" s="35">
        <f t="shared" si="37"/>
        <v>0</v>
      </c>
      <c r="AG80" s="36">
        <f t="shared" si="38"/>
        <v>0</v>
      </c>
    </row>
    <row r="81" spans="1:33" s="2" customFormat="1" x14ac:dyDescent="0.2">
      <c r="A81" s="27">
        <f t="shared" si="26"/>
        <v>73</v>
      </c>
      <c r="B81" s="263">
        <v>73</v>
      </c>
      <c r="C81" s="370">
        <v>51</v>
      </c>
      <c r="D81" s="250">
        <f t="shared" si="27"/>
        <v>51</v>
      </c>
      <c r="E81" s="264">
        <f t="shared" si="28"/>
        <v>1004.0000000001</v>
      </c>
      <c r="F81" s="371" t="s">
        <v>429</v>
      </c>
      <c r="G81" s="249" t="str">
        <f t="shared" si="29"/>
        <v/>
      </c>
      <c r="H81" s="265">
        <f t="shared" si="30"/>
        <v>0</v>
      </c>
      <c r="I81" s="375" t="s">
        <v>429</v>
      </c>
      <c r="J81" s="253" t="str">
        <f t="shared" si="31"/>
        <v/>
      </c>
      <c r="K81" s="266">
        <f t="shared" si="32"/>
        <v>0</v>
      </c>
      <c r="L81" s="303" t="s">
        <v>98</v>
      </c>
      <c r="M81" s="331">
        <v>4.0000000001</v>
      </c>
      <c r="N81" s="28">
        <f t="shared" si="33"/>
        <v>4.0000000001</v>
      </c>
      <c r="O81" s="267">
        <f t="shared" si="34"/>
        <v>1E-10</v>
      </c>
      <c r="P81" s="28">
        <f t="array" ref="P81">(IF(COUNT(S81,T81,U81,W81,Y81,Z81,AB81)&lt;5,SUM(S81,T81,U81,W81,Y81,Z81,AB81),SUM(LARGE((S81,T81,U81,W81,Y81,Z81,AB81),{1;2;3;4;5}))))+(IF(COUNT(V81,X81,AA81,AC81)&lt;3,SUM(V81,X81,AA81,AC81),SUM(LARGE((V81,X81,AA81,AC81),{1;2;3}))))</f>
        <v>4</v>
      </c>
      <c r="Q81" s="28"/>
      <c r="R81" s="28"/>
      <c r="S81" s="278">
        <v>3</v>
      </c>
      <c r="T81" s="335" t="s">
        <v>30</v>
      </c>
      <c r="U81" s="335" t="s">
        <v>30</v>
      </c>
      <c r="V81" s="336" t="s">
        <v>30</v>
      </c>
      <c r="W81" s="278"/>
      <c r="X81" s="278"/>
      <c r="Y81" s="278"/>
      <c r="Z81" s="278">
        <v>1</v>
      </c>
      <c r="AA81" s="278"/>
      <c r="AB81" s="256"/>
      <c r="AC81" s="278"/>
      <c r="AD81" s="33">
        <f t="shared" si="35"/>
        <v>2</v>
      </c>
      <c r="AE81" s="34">
        <f t="shared" si="36"/>
        <v>0</v>
      </c>
      <c r="AF81" s="35">
        <f t="shared" si="37"/>
        <v>0</v>
      </c>
      <c r="AG81" s="36">
        <f t="shared" si="38"/>
        <v>0</v>
      </c>
    </row>
    <row r="82" spans="1:33" s="2" customFormat="1" x14ac:dyDescent="0.2">
      <c r="A82" s="27">
        <f t="shared" si="26"/>
        <v>73</v>
      </c>
      <c r="B82" s="263">
        <v>73</v>
      </c>
      <c r="C82" s="370" t="s">
        <v>429</v>
      </c>
      <c r="D82" s="250" t="str">
        <f t="shared" si="27"/>
        <v/>
      </c>
      <c r="E82" s="264">
        <f t="shared" si="28"/>
        <v>0</v>
      </c>
      <c r="F82" s="371">
        <v>23</v>
      </c>
      <c r="G82" s="249">
        <f t="shared" si="29"/>
        <v>23</v>
      </c>
      <c r="H82" s="265">
        <f t="shared" si="30"/>
        <v>1004.0000000001</v>
      </c>
      <c r="I82" s="375" t="s">
        <v>429</v>
      </c>
      <c r="J82" s="253" t="str">
        <f t="shared" si="31"/>
        <v/>
      </c>
      <c r="K82" s="266">
        <f t="shared" si="32"/>
        <v>0</v>
      </c>
      <c r="L82" s="39" t="s">
        <v>99</v>
      </c>
      <c r="M82" s="331">
        <v>4.0000000001</v>
      </c>
      <c r="N82" s="28">
        <f t="shared" si="33"/>
        <v>4.0000000001</v>
      </c>
      <c r="O82" s="267">
        <f t="shared" si="34"/>
        <v>1E-10</v>
      </c>
      <c r="P82" s="28">
        <f t="array" ref="P82">(IF(COUNT(S82,T82,U82,W82,Y82,Z82,AB82)&lt;5,SUM(S82,T82,U82,W82,Y82,Z82,AB82),SUM(LARGE((S82,T82,U82,W82,Y82,Z82,AB82),{1;2;3;4;5}))))+(IF(COUNT(V82,X82,AA82,AC82)&lt;3,SUM(V82,X82,AA82,AC82),SUM(LARGE((V82,X82,AA82,AC82),{1;2;3}))))</f>
        <v>4</v>
      </c>
      <c r="Q82" s="28" t="s">
        <v>34</v>
      </c>
      <c r="R82" s="28"/>
      <c r="S82" s="278">
        <v>3</v>
      </c>
      <c r="T82" s="335" t="s">
        <v>30</v>
      </c>
      <c r="U82" s="335" t="s">
        <v>30</v>
      </c>
      <c r="V82" s="336" t="s">
        <v>30</v>
      </c>
      <c r="W82" s="11"/>
      <c r="X82" s="256"/>
      <c r="Y82" s="11"/>
      <c r="Z82" s="11">
        <v>1</v>
      </c>
      <c r="AA82" s="11"/>
      <c r="AB82" s="11"/>
      <c r="AC82" s="11"/>
      <c r="AD82" s="33">
        <f t="shared" si="35"/>
        <v>2</v>
      </c>
      <c r="AE82" s="34">
        <f t="shared" si="36"/>
        <v>0</v>
      </c>
      <c r="AF82" s="35">
        <f t="shared" si="37"/>
        <v>0</v>
      </c>
      <c r="AG82" s="36">
        <f t="shared" si="38"/>
        <v>0</v>
      </c>
    </row>
    <row r="83" spans="1:33" s="2" customFormat="1" x14ac:dyDescent="0.2">
      <c r="A83" s="27">
        <f t="shared" si="26"/>
        <v>75</v>
      </c>
      <c r="B83" s="263">
        <v>75</v>
      </c>
      <c r="C83" s="370" t="s">
        <v>429</v>
      </c>
      <c r="D83" s="250" t="str">
        <f t="shared" si="27"/>
        <v/>
      </c>
      <c r="E83" s="264">
        <f t="shared" si="28"/>
        <v>0</v>
      </c>
      <c r="F83" s="371">
        <v>24</v>
      </c>
      <c r="G83" s="249">
        <f t="shared" si="29"/>
        <v>24</v>
      </c>
      <c r="H83" s="265">
        <f t="shared" si="30"/>
        <v>1004.00000000002</v>
      </c>
      <c r="I83" s="375" t="s">
        <v>429</v>
      </c>
      <c r="J83" s="253" t="str">
        <f t="shared" si="31"/>
        <v/>
      </c>
      <c r="K83" s="266">
        <f t="shared" si="32"/>
        <v>0</v>
      </c>
      <c r="L83" s="39" t="s">
        <v>100</v>
      </c>
      <c r="M83" s="331">
        <v>4.00000000002</v>
      </c>
      <c r="N83" s="28">
        <f t="shared" si="33"/>
        <v>4.00000000002</v>
      </c>
      <c r="O83" s="267">
        <f t="shared" si="34"/>
        <v>1.9999999999999999E-11</v>
      </c>
      <c r="P83" s="28">
        <f t="array" ref="P83">(IF(COUNT(S83,T83,U83,W83,Y83,Z83,AB83)&lt;5,SUM(S83,T83,U83,W83,Y83,Z83,AB83),SUM(LARGE((S83,T83,U83,W83,Y83,Z83,AB83),{1;2;3;4;5}))))+(IF(COUNT(V83,X83,AA83,AC83)&lt;3,SUM(V83,X83,AA83,AC83),SUM(LARGE((V83,X83,AA83,AC83),{1;2;3}))))</f>
        <v>4</v>
      </c>
      <c r="Q83" s="28" t="s">
        <v>34</v>
      </c>
      <c r="R83" s="28"/>
      <c r="S83" s="335" t="s">
        <v>30</v>
      </c>
      <c r="T83" s="335" t="s">
        <v>30</v>
      </c>
      <c r="U83" s="278"/>
      <c r="V83" s="336" t="s">
        <v>30</v>
      </c>
      <c r="W83" s="278"/>
      <c r="X83" s="278">
        <v>2</v>
      </c>
      <c r="Y83" s="278"/>
      <c r="Z83" s="278"/>
      <c r="AA83" s="278">
        <v>2</v>
      </c>
      <c r="AB83" s="11"/>
      <c r="AC83" s="278"/>
      <c r="AD83" s="33">
        <f t="shared" si="35"/>
        <v>2</v>
      </c>
      <c r="AE83" s="34">
        <f t="shared" si="36"/>
        <v>0</v>
      </c>
      <c r="AF83" s="35">
        <f t="shared" si="37"/>
        <v>0</v>
      </c>
      <c r="AG83" s="36">
        <f t="shared" si="38"/>
        <v>0</v>
      </c>
    </row>
    <row r="84" spans="1:33" s="2" customFormat="1" x14ac:dyDescent="0.2">
      <c r="A84" s="27">
        <f t="shared" si="26"/>
        <v>75</v>
      </c>
      <c r="B84" s="263">
        <v>75</v>
      </c>
      <c r="C84" s="370">
        <v>52</v>
      </c>
      <c r="D84" s="250">
        <f t="shared" si="27"/>
        <v>52</v>
      </c>
      <c r="E84" s="264">
        <f t="shared" si="28"/>
        <v>1004.00000000002</v>
      </c>
      <c r="F84" s="371" t="s">
        <v>429</v>
      </c>
      <c r="G84" s="249" t="str">
        <f t="shared" si="29"/>
        <v/>
      </c>
      <c r="H84" s="265">
        <f t="shared" si="30"/>
        <v>0</v>
      </c>
      <c r="I84" s="375" t="s">
        <v>429</v>
      </c>
      <c r="J84" s="253" t="str">
        <f t="shared" si="31"/>
        <v/>
      </c>
      <c r="K84" s="266">
        <f t="shared" si="32"/>
        <v>0</v>
      </c>
      <c r="L84" s="303" t="s">
        <v>101</v>
      </c>
      <c r="M84" s="331">
        <v>4.00000000002</v>
      </c>
      <c r="N84" s="28">
        <f t="shared" si="33"/>
        <v>4.00000000002</v>
      </c>
      <c r="O84" s="267">
        <f t="shared" si="34"/>
        <v>1.9999999999999999E-11</v>
      </c>
      <c r="P84" s="28">
        <f t="array" ref="P84">(IF(COUNT(S84,T84,U84,W84,Y84,Z84,AB84)&lt;5,SUM(S84,T84,U84,W84,Y84,Z84,AB84),SUM(LARGE((S84,T84,U84,W84,Y84,Z84,AB84),{1;2;3;4;5}))))+(IF(COUNT(V84,X84,AA84,AC84)&lt;3,SUM(V84,X84,AA84,AC84),SUM(LARGE((V84,X84,AA84,AC84),{1;2;3}))))</f>
        <v>4</v>
      </c>
      <c r="Q84" s="28"/>
      <c r="R84" s="28"/>
      <c r="S84" s="335" t="s">
        <v>30</v>
      </c>
      <c r="T84" s="335" t="s">
        <v>30</v>
      </c>
      <c r="U84" s="278"/>
      <c r="V84" s="336" t="s">
        <v>30</v>
      </c>
      <c r="W84" s="278"/>
      <c r="X84" s="278">
        <v>2</v>
      </c>
      <c r="Y84" s="278"/>
      <c r="Z84" s="278"/>
      <c r="AA84" s="278">
        <v>2</v>
      </c>
      <c r="AB84" s="11"/>
      <c r="AC84" s="278"/>
      <c r="AD84" s="33">
        <f t="shared" si="35"/>
        <v>2</v>
      </c>
      <c r="AE84" s="34">
        <f t="shared" si="36"/>
        <v>0</v>
      </c>
      <c r="AF84" s="35">
        <f t="shared" si="37"/>
        <v>0</v>
      </c>
      <c r="AG84" s="36">
        <f t="shared" si="38"/>
        <v>0</v>
      </c>
    </row>
    <row r="85" spans="1:33" s="2" customFormat="1" x14ac:dyDescent="0.2">
      <c r="A85" s="27">
        <f t="shared" si="26"/>
        <v>77</v>
      </c>
      <c r="B85" s="263">
        <v>77</v>
      </c>
      <c r="C85" s="370">
        <v>53</v>
      </c>
      <c r="D85" s="250">
        <f t="shared" si="27"/>
        <v>53</v>
      </c>
      <c r="E85" s="264">
        <f t="shared" si="28"/>
        <v>1003.00000000001</v>
      </c>
      <c r="F85" s="371" t="s">
        <v>429</v>
      </c>
      <c r="G85" s="249" t="str">
        <f t="shared" si="29"/>
        <v/>
      </c>
      <c r="H85" s="265">
        <f t="shared" si="30"/>
        <v>0</v>
      </c>
      <c r="I85" s="375" t="s">
        <v>429</v>
      </c>
      <c r="J85" s="253" t="str">
        <f t="shared" si="31"/>
        <v/>
      </c>
      <c r="K85" s="266">
        <f t="shared" si="32"/>
        <v>0</v>
      </c>
      <c r="L85" s="303" t="s">
        <v>102</v>
      </c>
      <c r="M85" s="347">
        <v>3.00000000001</v>
      </c>
      <c r="N85" s="28">
        <f t="shared" si="33"/>
        <v>3.00000000001</v>
      </c>
      <c r="O85" s="267">
        <f t="shared" si="34"/>
        <v>9.9999999999999994E-12</v>
      </c>
      <c r="P85" s="28">
        <f t="array" ref="P85">(IF(COUNT(S85,T85,U85,W85,Y85,Z85,AB85)&lt;5,SUM(S85,T85,U85,W85,Y85,Z85,AB85),SUM(LARGE((S85,T85,U85,W85,Y85,Z85,AB85),{1;2;3;4;5}))))+(IF(COUNT(V85,X85,AA85,AC85)&lt;3,SUM(V85,X85,AA85,AC85),SUM(LARGE((V85,X85,AA85,AC85),{1;2;3}))))</f>
        <v>3</v>
      </c>
      <c r="Q85" s="28"/>
      <c r="R85" s="28"/>
      <c r="S85" s="335" t="s">
        <v>30</v>
      </c>
      <c r="T85" s="335" t="s">
        <v>30</v>
      </c>
      <c r="U85" s="335"/>
      <c r="V85" s="278">
        <v>2</v>
      </c>
      <c r="W85" s="256">
        <v>1</v>
      </c>
      <c r="X85" s="336" t="s">
        <v>30</v>
      </c>
      <c r="Y85" s="256"/>
      <c r="Z85" s="256"/>
      <c r="AA85" s="278"/>
      <c r="AB85" s="256"/>
      <c r="AC85" s="256"/>
      <c r="AD85" s="33">
        <f t="shared" si="35"/>
        <v>2</v>
      </c>
      <c r="AE85" s="34">
        <f t="shared" si="36"/>
        <v>0</v>
      </c>
      <c r="AF85" s="35">
        <f t="shared" si="37"/>
        <v>0</v>
      </c>
      <c r="AG85" s="36">
        <f t="shared" si="38"/>
        <v>0</v>
      </c>
    </row>
    <row r="86" spans="1:33" s="2" customFormat="1" x14ac:dyDescent="0.2">
      <c r="A86" s="27">
        <f t="shared" si="26"/>
        <v>78</v>
      </c>
      <c r="B86" s="263">
        <v>78</v>
      </c>
      <c r="C86" s="370" t="s">
        <v>429</v>
      </c>
      <c r="D86" s="250" t="str">
        <f t="shared" si="27"/>
        <v/>
      </c>
      <c r="E86" s="264">
        <f t="shared" si="28"/>
        <v>0</v>
      </c>
      <c r="F86" s="371">
        <v>25</v>
      </c>
      <c r="G86" s="249">
        <f t="shared" si="29"/>
        <v>25</v>
      </c>
      <c r="H86" s="265">
        <f t="shared" si="30"/>
        <v>1002.00000000001</v>
      </c>
      <c r="I86" s="375">
        <v>3</v>
      </c>
      <c r="J86" s="253">
        <f t="shared" si="31"/>
        <v>3</v>
      </c>
      <c r="K86" s="266">
        <f t="shared" si="32"/>
        <v>1002.00000000001</v>
      </c>
      <c r="L86" s="282" t="s">
        <v>103</v>
      </c>
      <c r="M86" s="331">
        <v>2.00000000001</v>
      </c>
      <c r="N86" s="28">
        <f t="shared" si="33"/>
        <v>2.00000000001</v>
      </c>
      <c r="O86" s="267">
        <f t="shared" si="34"/>
        <v>9.9999999999999994E-12</v>
      </c>
      <c r="P86" s="28">
        <f t="array" ref="P86">(IF(COUNT(S86,T86,U86,W86,Y86,Z86,AB86)&lt;5,SUM(S86,T86,U86,W86,Y86,Z86,AB86),SUM(LARGE((S86,T86,U86,W86,Y86,Z86,AB86),{1;2;3;4;5}))))+(IF(COUNT(V86,X86,AA86,AC86)&lt;3,SUM(V86,X86,AA86,AC86),SUM(LARGE((V86,X86,AA86,AC86),{1;2;3}))))</f>
        <v>2</v>
      </c>
      <c r="Q86" s="28" t="s">
        <v>34</v>
      </c>
      <c r="R86" s="28" t="s">
        <v>70</v>
      </c>
      <c r="S86" s="335" t="s">
        <v>30</v>
      </c>
      <c r="T86" s="335" t="s">
        <v>30</v>
      </c>
      <c r="U86" s="278"/>
      <c r="V86" s="278">
        <v>2</v>
      </c>
      <c r="W86" s="278"/>
      <c r="X86" s="336" t="s">
        <v>30</v>
      </c>
      <c r="Y86" s="278"/>
      <c r="Z86" s="278"/>
      <c r="AA86" s="278"/>
      <c r="AB86" s="256"/>
      <c r="AC86" s="278"/>
      <c r="AD86" s="33">
        <f t="shared" si="35"/>
        <v>1</v>
      </c>
      <c r="AE86" s="34">
        <f t="shared" si="36"/>
        <v>0</v>
      </c>
      <c r="AF86" s="35">
        <f t="shared" si="37"/>
        <v>0</v>
      </c>
      <c r="AG86" s="36">
        <f t="shared" si="38"/>
        <v>0</v>
      </c>
    </row>
    <row r="87" spans="1:33" s="2" customFormat="1" x14ac:dyDescent="0.2">
      <c r="A87" s="27">
        <f t="shared" si="26"/>
        <v>78</v>
      </c>
      <c r="B87" s="263">
        <v>78</v>
      </c>
      <c r="C87" s="370">
        <v>54</v>
      </c>
      <c r="D87" s="250">
        <f t="shared" si="27"/>
        <v>54</v>
      </c>
      <c r="E87" s="264">
        <f t="shared" si="28"/>
        <v>1002.00000000001</v>
      </c>
      <c r="F87" s="371" t="s">
        <v>429</v>
      </c>
      <c r="G87" s="249" t="str">
        <f t="shared" si="29"/>
        <v/>
      </c>
      <c r="H87" s="265">
        <f t="shared" si="30"/>
        <v>0</v>
      </c>
      <c r="I87" s="375" t="s">
        <v>429</v>
      </c>
      <c r="J87" s="253" t="str">
        <f t="shared" si="31"/>
        <v/>
      </c>
      <c r="K87" s="266">
        <f t="shared" si="32"/>
        <v>0</v>
      </c>
      <c r="L87" s="303" t="s">
        <v>104</v>
      </c>
      <c r="M87" s="331">
        <v>2.00000000001</v>
      </c>
      <c r="N87" s="28">
        <f t="shared" si="33"/>
        <v>2.00000000001</v>
      </c>
      <c r="O87" s="267">
        <f t="shared" si="34"/>
        <v>9.9999999999999994E-12</v>
      </c>
      <c r="P87" s="28">
        <f t="array" ref="P87">(IF(COUNT(S87,T87,U87,W87,Y87,Z87,AB87)&lt;5,SUM(S87,T87,U87,W87,Y87,Z87,AB87),SUM(LARGE((S87,T87,U87,W87,Y87,Z87,AB87),{1;2;3;4;5}))))+(IF(COUNT(V87,X87,AA87,AC87)&lt;3,SUM(V87,X87,AA87,AC87),SUM(LARGE((V87,X87,AA87,AC87),{1;2;3}))))</f>
        <v>2</v>
      </c>
      <c r="Q87" s="28"/>
      <c r="R87" s="28"/>
      <c r="S87" s="335" t="s">
        <v>30</v>
      </c>
      <c r="T87" s="335" t="s">
        <v>30</v>
      </c>
      <c r="U87" s="335"/>
      <c r="V87" s="336" t="s">
        <v>30</v>
      </c>
      <c r="W87" s="278"/>
      <c r="X87" s="256"/>
      <c r="Y87" s="278"/>
      <c r="Z87" s="278"/>
      <c r="AA87" s="278">
        <v>2</v>
      </c>
      <c r="AB87" s="275"/>
      <c r="AC87" s="278"/>
      <c r="AD87" s="33">
        <f t="shared" si="35"/>
        <v>1</v>
      </c>
      <c r="AE87" s="34">
        <f t="shared" si="36"/>
        <v>0</v>
      </c>
      <c r="AF87" s="35">
        <f t="shared" si="37"/>
        <v>0</v>
      </c>
      <c r="AG87" s="36">
        <f t="shared" si="38"/>
        <v>0</v>
      </c>
    </row>
    <row r="88" spans="1:33" s="2" customFormat="1" x14ac:dyDescent="0.2">
      <c r="A88" s="27">
        <f t="shared" si="26"/>
        <v>78</v>
      </c>
      <c r="B88" s="263">
        <v>78</v>
      </c>
      <c r="C88" s="370" t="s">
        <v>429</v>
      </c>
      <c r="D88" s="250" t="str">
        <f t="shared" si="27"/>
        <v/>
      </c>
      <c r="E88" s="264">
        <f t="shared" si="28"/>
        <v>0</v>
      </c>
      <c r="F88" s="371">
        <v>25</v>
      </c>
      <c r="G88" s="249">
        <f t="shared" si="29"/>
        <v>25</v>
      </c>
      <c r="H88" s="265">
        <f t="shared" si="30"/>
        <v>1002.00000000001</v>
      </c>
      <c r="I88" s="375" t="s">
        <v>429</v>
      </c>
      <c r="J88" s="253" t="str">
        <f t="shared" si="31"/>
        <v/>
      </c>
      <c r="K88" s="266">
        <f t="shared" si="32"/>
        <v>0</v>
      </c>
      <c r="L88" s="37" t="s">
        <v>105</v>
      </c>
      <c r="M88" s="348">
        <v>2.00000000001</v>
      </c>
      <c r="N88" s="28">
        <f t="shared" si="33"/>
        <v>2.00000000001</v>
      </c>
      <c r="O88" s="267">
        <f t="shared" si="34"/>
        <v>9.9999999999999994E-12</v>
      </c>
      <c r="P88" s="28">
        <f t="array" ref="P88">(IF(COUNT(S88,T88,U88,W88,Y88,Z88,AB88)&lt;5,SUM(S88,T88,U88,W88,Y88,Z88,AB88),SUM(LARGE((S88,T88,U88,W88,Y88,Z88,AB88),{1;2;3;4;5}))))+(IF(COUNT(V88,X88,AA88,AC88)&lt;3,SUM(V88,X88,AA88,AC88),SUM(LARGE((V88,X88,AA88,AC88),{1;2;3}))))</f>
        <v>2</v>
      </c>
      <c r="Q88" s="28" t="s">
        <v>34</v>
      </c>
      <c r="R88" s="28"/>
      <c r="S88" s="335" t="s">
        <v>30</v>
      </c>
      <c r="T88" s="335" t="s">
        <v>30</v>
      </c>
      <c r="U88" s="278"/>
      <c r="V88" s="336" t="s">
        <v>30</v>
      </c>
      <c r="W88" s="278"/>
      <c r="X88" s="278">
        <v>2</v>
      </c>
      <c r="Y88" s="278"/>
      <c r="Z88" s="278"/>
      <c r="AA88" s="278"/>
      <c r="AB88" s="278"/>
      <c r="AC88" s="278"/>
      <c r="AD88" s="33">
        <f t="shared" si="35"/>
        <v>1</v>
      </c>
      <c r="AE88" s="34">
        <f t="shared" si="36"/>
        <v>0</v>
      </c>
      <c r="AF88" s="35">
        <f t="shared" si="37"/>
        <v>0</v>
      </c>
      <c r="AG88" s="36">
        <f t="shared" si="38"/>
        <v>0</v>
      </c>
    </row>
    <row r="89" spans="1:33" s="2" customFormat="1" x14ac:dyDescent="0.2">
      <c r="A89" s="27">
        <f t="shared" si="26"/>
        <v>81</v>
      </c>
      <c r="B89" s="263">
        <v>81</v>
      </c>
      <c r="C89" s="370">
        <v>55</v>
      </c>
      <c r="D89" s="250">
        <f t="shared" si="27"/>
        <v>55</v>
      </c>
      <c r="E89" s="264">
        <f t="shared" si="28"/>
        <v>1001</v>
      </c>
      <c r="F89" s="371" t="s">
        <v>429</v>
      </c>
      <c r="G89" s="249" t="str">
        <f t="shared" si="29"/>
        <v/>
      </c>
      <c r="H89" s="265">
        <f t="shared" si="30"/>
        <v>0</v>
      </c>
      <c r="I89" s="375" t="s">
        <v>429</v>
      </c>
      <c r="J89" s="253" t="str">
        <f t="shared" si="31"/>
        <v/>
      </c>
      <c r="K89" s="266">
        <f t="shared" si="32"/>
        <v>0</v>
      </c>
      <c r="L89" s="303" t="s">
        <v>106</v>
      </c>
      <c r="M89" s="347">
        <v>1</v>
      </c>
      <c r="N89" s="28">
        <f t="shared" si="33"/>
        <v>1</v>
      </c>
      <c r="O89" s="267">
        <f t="shared" si="34"/>
        <v>0</v>
      </c>
      <c r="P89" s="28">
        <f t="array" ref="P89">(IF(COUNT(S89,T89,U89,W89,Y89,Z89,AB89)&lt;5,SUM(S89,T89,U89,W89,Y89,Z89,AB89),SUM(LARGE((S89,T89,U89,W89,Y89,Z89,AB89),{1;2;3;4;5}))))+(IF(COUNT(V89,X89,AA89,AC89)&lt;3,SUM(V89,X89,AA89,AC89),SUM(LARGE((V89,X89,AA89,AC89),{1;2;3}))))</f>
        <v>1</v>
      </c>
      <c r="Q89" s="28"/>
      <c r="R89" s="28"/>
      <c r="S89" s="335" t="s">
        <v>30</v>
      </c>
      <c r="T89" s="335" t="s">
        <v>30</v>
      </c>
      <c r="U89" s="256">
        <v>1</v>
      </c>
      <c r="V89" s="336" t="s">
        <v>30</v>
      </c>
      <c r="W89" s="278"/>
      <c r="X89" s="278"/>
      <c r="Y89" s="278"/>
      <c r="Z89" s="278"/>
      <c r="AA89" s="278"/>
      <c r="AB89" s="278"/>
      <c r="AC89" s="278"/>
      <c r="AD89" s="33">
        <f t="shared" si="35"/>
        <v>1</v>
      </c>
      <c r="AE89" s="34">
        <f t="shared" si="36"/>
        <v>0</v>
      </c>
      <c r="AF89" s="35">
        <f t="shared" si="37"/>
        <v>0</v>
      </c>
      <c r="AG89" s="36">
        <f t="shared" si="38"/>
        <v>0</v>
      </c>
    </row>
    <row r="90" spans="1:33" s="2" customFormat="1" x14ac:dyDescent="0.2">
      <c r="A90" s="27">
        <f t="shared" si="26"/>
        <v>81</v>
      </c>
      <c r="B90" s="263">
        <v>81</v>
      </c>
      <c r="C90" s="370" t="s">
        <v>429</v>
      </c>
      <c r="D90" s="250" t="str">
        <f t="shared" si="27"/>
        <v/>
      </c>
      <c r="E90" s="264">
        <f t="shared" si="28"/>
        <v>0</v>
      </c>
      <c r="F90" s="371">
        <v>27</v>
      </c>
      <c r="G90" s="249">
        <f t="shared" si="29"/>
        <v>27</v>
      </c>
      <c r="H90" s="265">
        <f t="shared" si="30"/>
        <v>1001</v>
      </c>
      <c r="I90" s="375" t="s">
        <v>429</v>
      </c>
      <c r="J90" s="253" t="str">
        <f t="shared" si="31"/>
        <v/>
      </c>
      <c r="K90" s="266">
        <f t="shared" si="32"/>
        <v>0</v>
      </c>
      <c r="L90" s="39" t="s">
        <v>107</v>
      </c>
      <c r="M90" s="347">
        <v>1</v>
      </c>
      <c r="N90" s="28">
        <f t="shared" si="33"/>
        <v>1</v>
      </c>
      <c r="O90" s="267">
        <f t="shared" si="34"/>
        <v>0</v>
      </c>
      <c r="P90" s="28">
        <f t="array" ref="P90">(IF(COUNT(S90,T90,U90,W90,Y90,Z90,AB90)&lt;5,SUM(S90,T90,U90,W90,Y90,Z90,AB90),SUM(LARGE((S90,T90,U90,W90,Y90,Z90,AB90),{1;2;3;4;5}))))+(IF(COUNT(V90,X90,AA90,AC90)&lt;3,SUM(V90,X90,AA90,AC90),SUM(LARGE((V90,X90,AA90,AC90),{1;2;3}))))</f>
        <v>1</v>
      </c>
      <c r="Q90" s="28" t="s">
        <v>34</v>
      </c>
      <c r="R90" s="28"/>
      <c r="S90" s="335" t="s">
        <v>30</v>
      </c>
      <c r="T90" s="335" t="s">
        <v>30</v>
      </c>
      <c r="U90" s="278"/>
      <c r="V90" s="336" t="s">
        <v>30</v>
      </c>
      <c r="W90" s="278">
        <v>1</v>
      </c>
      <c r="X90" s="278"/>
      <c r="Y90" s="278"/>
      <c r="Z90" s="278"/>
      <c r="AA90" s="278"/>
      <c r="AB90" s="278"/>
      <c r="AC90" s="278"/>
      <c r="AD90" s="33">
        <f t="shared" si="35"/>
        <v>1</v>
      </c>
      <c r="AE90" s="34">
        <f t="shared" si="36"/>
        <v>0</v>
      </c>
      <c r="AF90" s="35">
        <f t="shared" si="37"/>
        <v>0</v>
      </c>
      <c r="AG90" s="36">
        <f t="shared" si="38"/>
        <v>0</v>
      </c>
    </row>
    <row r="91" spans="1:33" s="2" customFormat="1" x14ac:dyDescent="0.2">
      <c r="A91" s="27">
        <f t="shared" si="26"/>
        <v>81</v>
      </c>
      <c r="B91" s="263">
        <v>81</v>
      </c>
      <c r="C91" s="370">
        <v>55</v>
      </c>
      <c r="D91" s="250">
        <f t="shared" si="27"/>
        <v>55</v>
      </c>
      <c r="E91" s="264">
        <f t="shared" si="28"/>
        <v>1001</v>
      </c>
      <c r="F91" s="371" t="s">
        <v>429</v>
      </c>
      <c r="G91" s="249" t="str">
        <f t="shared" si="29"/>
        <v/>
      </c>
      <c r="H91" s="265">
        <f t="shared" si="30"/>
        <v>0</v>
      </c>
      <c r="I91" s="375" t="s">
        <v>429</v>
      </c>
      <c r="J91" s="253" t="str">
        <f t="shared" si="31"/>
        <v/>
      </c>
      <c r="K91" s="266">
        <f t="shared" si="32"/>
        <v>0</v>
      </c>
      <c r="L91" s="303" t="s">
        <v>108</v>
      </c>
      <c r="M91" s="331">
        <v>1</v>
      </c>
      <c r="N91" s="28">
        <f t="shared" si="33"/>
        <v>1</v>
      </c>
      <c r="O91" s="267">
        <f t="shared" si="34"/>
        <v>0</v>
      </c>
      <c r="P91" s="28">
        <f t="array" ref="P91">(IF(COUNT(S91,T91,U91,W91,Y91,Z91,AB91)&lt;5,SUM(S91,T91,U91,W91,Y91,Z91,AB91),SUM(LARGE((S91,T91,U91,W91,Y91,Z91,AB91),{1;2;3;4;5}))))+(IF(COUNT(V91,X91,AA91,AC91)&lt;3,SUM(V91,X91,AA91,AC91),SUM(LARGE((V91,X91,AA91,AC91),{1;2;3}))))</f>
        <v>1</v>
      </c>
      <c r="Q91" s="28"/>
      <c r="R91" s="28"/>
      <c r="S91" s="278">
        <v>1</v>
      </c>
      <c r="T91" s="335" t="s">
        <v>30</v>
      </c>
      <c r="U91" s="335" t="s">
        <v>30</v>
      </c>
      <c r="V91" s="336" t="s">
        <v>30</v>
      </c>
      <c r="W91" s="278"/>
      <c r="X91" s="278"/>
      <c r="Y91" s="278"/>
      <c r="Z91" s="278"/>
      <c r="AA91" s="278"/>
      <c r="AB91" s="278"/>
      <c r="AC91" s="278"/>
      <c r="AD91" s="33">
        <f t="shared" si="35"/>
        <v>1</v>
      </c>
      <c r="AE91" s="34">
        <f t="shared" si="36"/>
        <v>0</v>
      </c>
      <c r="AF91" s="35">
        <f t="shared" si="37"/>
        <v>0</v>
      </c>
      <c r="AG91" s="36">
        <f t="shared" si="38"/>
        <v>0</v>
      </c>
    </row>
    <row r="92" spans="1:33" s="2" customFormat="1" x14ac:dyDescent="0.2">
      <c r="A92" s="27">
        <f t="shared" si="26"/>
        <v>81</v>
      </c>
      <c r="B92" s="263">
        <v>81</v>
      </c>
      <c r="C92" s="370">
        <v>55</v>
      </c>
      <c r="D92" s="250">
        <f t="shared" si="27"/>
        <v>55</v>
      </c>
      <c r="E92" s="264">
        <f t="shared" si="28"/>
        <v>1001</v>
      </c>
      <c r="F92" s="371" t="s">
        <v>429</v>
      </c>
      <c r="G92" s="249" t="str">
        <f t="shared" si="29"/>
        <v/>
      </c>
      <c r="H92" s="265">
        <f t="shared" si="30"/>
        <v>0</v>
      </c>
      <c r="I92" s="375" t="s">
        <v>429</v>
      </c>
      <c r="J92" s="253" t="str">
        <f t="shared" si="31"/>
        <v/>
      </c>
      <c r="K92" s="266">
        <f t="shared" si="32"/>
        <v>0</v>
      </c>
      <c r="L92" s="303" t="s">
        <v>110</v>
      </c>
      <c r="M92" s="331">
        <v>1</v>
      </c>
      <c r="N92" s="28">
        <f t="shared" si="33"/>
        <v>1</v>
      </c>
      <c r="O92" s="267">
        <f t="shared" si="34"/>
        <v>0</v>
      </c>
      <c r="P92" s="28">
        <f t="array" ref="P92">(IF(COUNT(S92,T92,U92,W92,Y92,Z92,AB92)&lt;5,SUM(S92,T92,U92,W92,Y92,Z92,AB92),SUM(LARGE((S92,T92,U92,W92,Y92,Z92,AB92),{1;2;3;4;5}))))+(IF(COUNT(V92,X92,AA92,AC92)&lt;3,SUM(V92,X92,AA92,AC92),SUM(LARGE((V92,X92,AA92,AC92),{1;2;3}))))</f>
        <v>1</v>
      </c>
      <c r="Q92" s="28"/>
      <c r="R92" s="28"/>
      <c r="S92" s="335" t="s">
        <v>30</v>
      </c>
      <c r="T92" s="335" t="s">
        <v>30</v>
      </c>
      <c r="U92" s="335"/>
      <c r="V92" s="336" t="s">
        <v>30</v>
      </c>
      <c r="W92" s="11"/>
      <c r="X92" s="11"/>
      <c r="Y92" s="11"/>
      <c r="Z92" s="11">
        <v>1</v>
      </c>
      <c r="AA92" s="11"/>
      <c r="AB92" s="278"/>
      <c r="AC92" s="278"/>
      <c r="AD92" s="33">
        <f t="shared" si="35"/>
        <v>1</v>
      </c>
      <c r="AE92" s="34">
        <f t="shared" si="36"/>
        <v>0</v>
      </c>
      <c r="AF92" s="35">
        <f t="shared" si="37"/>
        <v>0</v>
      </c>
      <c r="AG92" s="36">
        <f t="shared" si="38"/>
        <v>0</v>
      </c>
    </row>
    <row r="93" spans="1:33" s="2" customFormat="1" x14ac:dyDescent="0.2">
      <c r="A93" s="27">
        <f t="shared" si="26"/>
        <v>81</v>
      </c>
      <c r="B93" s="263">
        <v>81</v>
      </c>
      <c r="C93" s="370">
        <v>55</v>
      </c>
      <c r="D93" s="250">
        <f t="shared" si="27"/>
        <v>55</v>
      </c>
      <c r="E93" s="264">
        <f t="shared" si="28"/>
        <v>1001</v>
      </c>
      <c r="F93" s="371" t="s">
        <v>429</v>
      </c>
      <c r="G93" s="249" t="str">
        <f t="shared" si="29"/>
        <v/>
      </c>
      <c r="H93" s="265">
        <f t="shared" si="30"/>
        <v>0</v>
      </c>
      <c r="I93" s="375" t="s">
        <v>429</v>
      </c>
      <c r="J93" s="253" t="str">
        <f t="shared" si="31"/>
        <v/>
      </c>
      <c r="K93" s="266">
        <f t="shared" si="32"/>
        <v>0</v>
      </c>
      <c r="L93" s="303" t="s">
        <v>397</v>
      </c>
      <c r="M93" s="331">
        <v>1</v>
      </c>
      <c r="N93" s="28">
        <f t="shared" si="33"/>
        <v>1</v>
      </c>
      <c r="O93" s="267">
        <f t="shared" si="34"/>
        <v>0</v>
      </c>
      <c r="P93" s="28">
        <f t="array" ref="P93">(IF(COUNT(S93,T93,U93,W93,Y93,Z93,AB93)&lt;5,SUM(S93,T93,U93,W93,Y93,Z93,AB93),SUM(LARGE((S93,T93,U93,W93,Y93,Z93,AB93),{1;2;3;4;5}))))+(IF(COUNT(V93,X93,AA93,AC93)&lt;3,SUM(V93,X93,AA93,AC93),SUM(LARGE((V93,X93,AA93,AC93),{1;2;3}))))</f>
        <v>1</v>
      </c>
      <c r="Q93" s="28"/>
      <c r="R93" s="28"/>
      <c r="S93" s="335" t="s">
        <v>30</v>
      </c>
      <c r="T93" s="335" t="s">
        <v>30</v>
      </c>
      <c r="U93" s="335"/>
      <c r="V93" s="336" t="s">
        <v>30</v>
      </c>
      <c r="W93" s="278"/>
      <c r="X93" s="278"/>
      <c r="Y93" s="278"/>
      <c r="Z93" s="278"/>
      <c r="AA93" s="278"/>
      <c r="AB93" s="278">
        <v>1</v>
      </c>
      <c r="AC93" s="278"/>
      <c r="AD93" s="33">
        <f t="shared" si="35"/>
        <v>1</v>
      </c>
      <c r="AE93" s="34">
        <f t="shared" si="36"/>
        <v>0</v>
      </c>
      <c r="AF93" s="35">
        <f t="shared" si="37"/>
        <v>0</v>
      </c>
      <c r="AG93" s="36">
        <f t="shared" si="38"/>
        <v>0</v>
      </c>
    </row>
    <row r="94" spans="1:33" s="2" customFormat="1" x14ac:dyDescent="0.2">
      <c r="A94" s="27">
        <f t="shared" si="26"/>
        <v>81</v>
      </c>
      <c r="B94" s="263">
        <v>81</v>
      </c>
      <c r="C94" s="370">
        <v>55</v>
      </c>
      <c r="D94" s="250">
        <f t="shared" si="27"/>
        <v>55</v>
      </c>
      <c r="E94" s="264">
        <f t="shared" si="28"/>
        <v>1001</v>
      </c>
      <c r="F94" s="371" t="s">
        <v>429</v>
      </c>
      <c r="G94" s="249" t="str">
        <f t="shared" si="29"/>
        <v/>
      </c>
      <c r="H94" s="265">
        <f t="shared" si="30"/>
        <v>0</v>
      </c>
      <c r="I94" s="375" t="s">
        <v>429</v>
      </c>
      <c r="J94" s="253" t="str">
        <f t="shared" si="31"/>
        <v/>
      </c>
      <c r="K94" s="266">
        <f t="shared" si="32"/>
        <v>0</v>
      </c>
      <c r="L94" s="21" t="s">
        <v>434</v>
      </c>
      <c r="M94" s="348">
        <v>1</v>
      </c>
      <c r="N94" s="28">
        <f t="shared" si="33"/>
        <v>1</v>
      </c>
      <c r="O94" s="267">
        <f t="shared" si="34"/>
        <v>0</v>
      </c>
      <c r="P94" s="28">
        <f t="array" ref="P94">(IF(COUNT(S94,T94,U94,W94,Y94,Z94,AB94)&lt;5,SUM(S94,T94,U94,W94,Y94,Z94,AB94),SUM(LARGE((S94,T94,U94,W94,Y94,Z94,AB94),{1;2;3;4;5}))))+(IF(COUNT(V94,X94,AA94,AC94)&lt;3,SUM(V94,X94,AA94,AC94),SUM(LARGE((V94,X94,AA94,AC94),{1;2;3}))))</f>
        <v>1</v>
      </c>
      <c r="Q94" s="28"/>
      <c r="R94" s="28"/>
      <c r="S94" s="335" t="s">
        <v>30</v>
      </c>
      <c r="T94" s="335" t="s">
        <v>30</v>
      </c>
      <c r="U94" s="335"/>
      <c r="V94" s="336" t="s">
        <v>30</v>
      </c>
      <c r="W94" s="278"/>
      <c r="X94" s="278"/>
      <c r="Y94" s="278">
        <v>1</v>
      </c>
      <c r="Z94" s="278"/>
      <c r="AA94" s="278"/>
      <c r="AB94" s="278"/>
      <c r="AC94" s="278"/>
      <c r="AD94" s="33">
        <f t="shared" si="35"/>
        <v>1</v>
      </c>
      <c r="AE94" s="34">
        <f t="shared" si="36"/>
        <v>0</v>
      </c>
      <c r="AF94" s="35">
        <f t="shared" si="37"/>
        <v>0</v>
      </c>
      <c r="AG94" s="36">
        <f t="shared" si="38"/>
        <v>0</v>
      </c>
    </row>
    <row r="95" spans="1:33" s="2" customFormat="1" x14ac:dyDescent="0.2">
      <c r="A95" s="27">
        <f t="shared" si="26"/>
        <v>81</v>
      </c>
      <c r="B95" s="263">
        <v>81</v>
      </c>
      <c r="C95" s="370">
        <v>55</v>
      </c>
      <c r="D95" s="250">
        <f t="shared" si="27"/>
        <v>55</v>
      </c>
      <c r="E95" s="264">
        <f t="shared" si="28"/>
        <v>1001</v>
      </c>
      <c r="F95" s="371" t="s">
        <v>429</v>
      </c>
      <c r="G95" s="249" t="str">
        <f t="shared" si="29"/>
        <v/>
      </c>
      <c r="H95" s="265">
        <f t="shared" si="30"/>
        <v>0</v>
      </c>
      <c r="I95" s="375" t="s">
        <v>429</v>
      </c>
      <c r="J95" s="253" t="str">
        <f t="shared" si="31"/>
        <v/>
      </c>
      <c r="K95" s="266">
        <f t="shared" si="32"/>
        <v>0</v>
      </c>
      <c r="L95" s="303" t="s">
        <v>111</v>
      </c>
      <c r="M95" s="331">
        <v>1</v>
      </c>
      <c r="N95" s="28">
        <f t="shared" si="33"/>
        <v>1</v>
      </c>
      <c r="O95" s="267">
        <f t="shared" si="34"/>
        <v>0</v>
      </c>
      <c r="P95" s="28">
        <f t="array" ref="P95">(IF(COUNT(S95,T95,U95,W95,Y95,Z95,AB95)&lt;5,SUM(S95,T95,U95,W95,Y95,Z95,AB95),SUM(LARGE((S95,T95,U95,W95,Y95,Z95,AB95),{1;2;3;4;5}))))+(IF(COUNT(V95,X95,AA95,AC95)&lt;3,SUM(V95,X95,AA95,AC95),SUM(LARGE((V95,X95,AA95,AC95),{1;2;3}))))</f>
        <v>1</v>
      </c>
      <c r="Q95" s="28"/>
      <c r="R95" s="28"/>
      <c r="S95" s="278">
        <v>1</v>
      </c>
      <c r="T95" s="335" t="s">
        <v>30</v>
      </c>
      <c r="U95" s="335" t="s">
        <v>30</v>
      </c>
      <c r="V95" s="336" t="s">
        <v>30</v>
      </c>
      <c r="W95" s="278"/>
      <c r="X95" s="278"/>
      <c r="Y95" s="278"/>
      <c r="Z95" s="278"/>
      <c r="AA95" s="278"/>
      <c r="AB95" s="278"/>
      <c r="AC95" s="278"/>
      <c r="AD95" s="33">
        <f t="shared" si="35"/>
        <v>1</v>
      </c>
      <c r="AE95" s="34">
        <f t="shared" si="36"/>
        <v>0</v>
      </c>
      <c r="AF95" s="35">
        <f t="shared" si="37"/>
        <v>0</v>
      </c>
      <c r="AG95" s="36">
        <f t="shared" si="38"/>
        <v>0</v>
      </c>
    </row>
    <row r="96" spans="1:33" s="2" customFormat="1" x14ac:dyDescent="0.2">
      <c r="A96" s="27">
        <f t="shared" si="26"/>
        <v>81</v>
      </c>
      <c r="B96" s="263">
        <v>81</v>
      </c>
      <c r="C96" s="370">
        <v>55</v>
      </c>
      <c r="D96" s="250">
        <f t="shared" si="27"/>
        <v>55</v>
      </c>
      <c r="E96" s="264">
        <f t="shared" si="28"/>
        <v>1001</v>
      </c>
      <c r="F96" s="371" t="s">
        <v>429</v>
      </c>
      <c r="G96" s="249" t="str">
        <f t="shared" si="29"/>
        <v/>
      </c>
      <c r="H96" s="265">
        <f t="shared" si="30"/>
        <v>0</v>
      </c>
      <c r="I96" s="375" t="s">
        <v>429</v>
      </c>
      <c r="J96" s="253" t="str">
        <f t="shared" si="31"/>
        <v/>
      </c>
      <c r="K96" s="266">
        <f t="shared" si="32"/>
        <v>0</v>
      </c>
      <c r="L96" s="303" t="s">
        <v>112</v>
      </c>
      <c r="M96" s="331">
        <v>1</v>
      </c>
      <c r="N96" s="28">
        <f t="shared" si="33"/>
        <v>1</v>
      </c>
      <c r="O96" s="267">
        <f t="shared" si="34"/>
        <v>0</v>
      </c>
      <c r="P96" s="28">
        <f t="array" ref="P96">(IF(COUNT(S96,T96,U96,W96,Y96,Z96,AB96)&lt;5,SUM(S96,T96,U96,W96,Y96,Z96,AB96),SUM(LARGE((S96,T96,U96,W96,Y96,Z96,AB96),{1;2;3;4;5}))))+(IF(COUNT(V96,X96,AA96,AC96)&lt;3,SUM(V96,X96,AA96,AC96),SUM(LARGE((V96,X96,AA96,AC96),{1;2;3}))))</f>
        <v>1</v>
      </c>
      <c r="Q96" s="28"/>
      <c r="R96" s="28"/>
      <c r="S96" s="278">
        <v>1</v>
      </c>
      <c r="T96" s="335" t="s">
        <v>30</v>
      </c>
      <c r="U96" s="335" t="s">
        <v>30</v>
      </c>
      <c r="V96" s="336" t="s">
        <v>30</v>
      </c>
      <c r="W96" s="278"/>
      <c r="X96" s="278"/>
      <c r="Y96" s="278"/>
      <c r="Z96" s="278"/>
      <c r="AA96" s="278"/>
      <c r="AB96" s="278"/>
      <c r="AC96" s="278"/>
      <c r="AD96" s="40">
        <f t="shared" si="35"/>
        <v>1</v>
      </c>
      <c r="AE96" s="41">
        <f t="shared" si="36"/>
        <v>0</v>
      </c>
      <c r="AF96" s="42">
        <f t="shared" si="37"/>
        <v>0</v>
      </c>
      <c r="AG96" s="43">
        <f t="shared" si="38"/>
        <v>0</v>
      </c>
    </row>
    <row r="97" spans="1:33" s="2" customFormat="1" x14ac:dyDescent="0.2">
      <c r="A97" s="53"/>
      <c r="B97" s="53">
        <f>COUNT(B9:B96)</f>
        <v>88</v>
      </c>
      <c r="C97" s="269">
        <f>COUNT(C9:C96)</f>
        <v>61</v>
      </c>
      <c r="D97" s="269">
        <f>COUNT(D9:D96)</f>
        <v>61</v>
      </c>
      <c r="E97" s="53"/>
      <c r="F97" s="270">
        <f>COUNT(F9:F96)</f>
        <v>27</v>
      </c>
      <c r="G97" s="270">
        <f>COUNT(G9:G96)</f>
        <v>27</v>
      </c>
      <c r="H97" s="53"/>
      <c r="I97" s="271">
        <f>COUNT(I9:I96)</f>
        <v>3</v>
      </c>
      <c r="J97" s="271">
        <f>COUNT(J9:J96)</f>
        <v>3</v>
      </c>
      <c r="K97" s="248"/>
      <c r="L97" s="54" t="s">
        <v>113</v>
      </c>
      <c r="M97" s="55"/>
      <c r="N97" s="55"/>
      <c r="O97" s="55"/>
      <c r="P97" s="55"/>
      <c r="Q97" s="55"/>
      <c r="R97" s="55"/>
      <c r="S97" s="56">
        <f>COUNTIF(S9:S96,"&gt;=0")</f>
        <v>36</v>
      </c>
      <c r="T97" s="56">
        <f>COUNTIF(T9:T96,"&gt;=0")</f>
        <v>22</v>
      </c>
      <c r="U97" s="56">
        <f>COUNTIF(U9:U96,"&gt;=0")</f>
        <v>27</v>
      </c>
      <c r="V97" s="56">
        <f>COUNTIF(V9:V96,"&gt;=0")</f>
        <v>28</v>
      </c>
      <c r="W97" s="56">
        <f>COUNTIF(W9:W96,"&gt;=0")</f>
        <v>27</v>
      </c>
      <c r="X97" s="56">
        <f t="shared" ref="X97:AC97" si="39">COUNTIF(X9:X96,"&gt;=0")+COUNTIF(X9:X96,"=v")+COUNTIF(X9:X96,"=w")</f>
        <v>37</v>
      </c>
      <c r="Y97" s="56">
        <f t="shared" si="39"/>
        <v>30</v>
      </c>
      <c r="Z97" s="56">
        <f t="shared" si="39"/>
        <v>36</v>
      </c>
      <c r="AA97" s="56">
        <f t="shared" si="39"/>
        <v>36</v>
      </c>
      <c r="AB97" s="56">
        <f t="shared" si="39"/>
        <v>35</v>
      </c>
      <c r="AC97" s="56">
        <f t="shared" si="39"/>
        <v>30</v>
      </c>
      <c r="AD97" s="55"/>
      <c r="AE97" s="57">
        <f>SUM(AE9:AE96)</f>
        <v>84</v>
      </c>
      <c r="AF97" s="57">
        <f>SUM(AF9:AF96)</f>
        <v>28</v>
      </c>
      <c r="AG97" s="272">
        <f>SUM(AG9:AG96)</f>
        <v>10</v>
      </c>
    </row>
    <row r="98" spans="1:33" s="2" customFormat="1" x14ac:dyDescent="0.2">
      <c r="A98" s="55"/>
      <c r="B98" s="55"/>
      <c r="C98" s="55"/>
      <c r="D98" s="55"/>
      <c r="E98" s="55"/>
      <c r="F98" s="55"/>
      <c r="G98" s="55"/>
      <c r="H98" s="55"/>
      <c r="I98" s="55"/>
      <c r="J98" s="55"/>
      <c r="K98" s="55"/>
      <c r="L98" s="54" t="s">
        <v>114</v>
      </c>
      <c r="M98" s="58"/>
      <c r="N98" s="58"/>
      <c r="O98" s="58"/>
      <c r="P98" s="8"/>
      <c r="Q98" s="8"/>
      <c r="R98" s="8"/>
      <c r="S98" s="59">
        <f t="shared" ref="S98:AC98" si="40">IF((S97/(LEN(S7)-LEN(SUBSTITUTE(S7,"*","")))-0.5)&lt;0,"",S97/(LEN(S7)-LEN(SUBSTITUTE(S7,"*","")))-0.5)</f>
        <v>11.5</v>
      </c>
      <c r="T98" s="59">
        <f t="shared" si="40"/>
        <v>10.5</v>
      </c>
      <c r="U98" s="59">
        <f t="shared" si="40"/>
        <v>8.5</v>
      </c>
      <c r="V98" s="59">
        <f t="shared" si="40"/>
        <v>13.5</v>
      </c>
      <c r="W98" s="59">
        <f t="shared" si="40"/>
        <v>8.5</v>
      </c>
      <c r="X98" s="59">
        <f t="shared" si="40"/>
        <v>18</v>
      </c>
      <c r="Y98" s="59">
        <f t="shared" si="40"/>
        <v>9.5</v>
      </c>
      <c r="Z98" s="59">
        <f t="shared" si="40"/>
        <v>17.5</v>
      </c>
      <c r="AA98" s="59">
        <f t="shared" si="40"/>
        <v>11.5</v>
      </c>
      <c r="AB98" s="59">
        <f t="shared" si="40"/>
        <v>17</v>
      </c>
      <c r="AC98" s="59">
        <f t="shared" si="40"/>
        <v>9.5</v>
      </c>
      <c r="AD98" s="55"/>
      <c r="AE98" s="55"/>
      <c r="AF98" s="55"/>
      <c r="AG98" s="55"/>
    </row>
  </sheetData>
  <autoFilter ref="C8:AG98"/>
  <conditionalFormatting sqref="S97:AC97">
    <cfRule type="top10" dxfId="120" priority="74" stopIfTrue="1" rank="1"/>
  </conditionalFormatting>
  <conditionalFormatting sqref="L70 L9 L72:L96 L11:L65">
    <cfRule type="duplicateValues" dxfId="119" priority="5074" stopIfTrue="1"/>
  </conditionalFormatting>
  <conditionalFormatting sqref="AD9:AD96">
    <cfRule type="top10" dxfId="118" priority="5078" stopIfTrue="1" rank="1"/>
  </conditionalFormatting>
  <conditionalFormatting sqref="AE9:AE96">
    <cfRule type="top10" dxfId="117" priority="5079" stopIfTrue="1" rank="1"/>
  </conditionalFormatting>
  <conditionalFormatting sqref="AF9:AF96">
    <cfRule type="top10" dxfId="116" priority="5080" stopIfTrue="1" rank="1"/>
  </conditionalFormatting>
  <conditionalFormatting sqref="AG9:AG96">
    <cfRule type="top10" dxfId="115" priority="5081" stopIfTrue="1" rank="1"/>
  </conditionalFormatting>
  <conditionalFormatting sqref="P9:P96">
    <cfRule type="duplicateValues" dxfId="114" priority="5082" stopIfTrue="1"/>
  </conditionalFormatting>
  <conditionalFormatting sqref="A9:A96">
    <cfRule type="duplicateValues" dxfId="113" priority="5083" stopIfTrue="1"/>
  </conditionalFormatting>
  <conditionalFormatting sqref="N9:N96">
    <cfRule type="duplicateValues" dxfId="112" priority="5084" stopIfTrue="1"/>
  </conditionalFormatting>
  <conditionalFormatting sqref="AB9:AB96 Y9:Z96 W9:W96 S9:U96">
    <cfRule type="cellIs" dxfId="111" priority="6" stopIfTrue="1" operator="equal">
      <formula>12</formula>
    </cfRule>
    <cfRule type="cellIs" dxfId="110" priority="7" stopIfTrue="1" operator="equal">
      <formula>16</formula>
    </cfRule>
    <cfRule type="cellIs" dxfId="109" priority="8" stopIfTrue="1" operator="equal">
      <formula>20</formula>
    </cfRule>
  </conditionalFormatting>
  <conditionalFormatting sqref="AC9:AC96 AA9:AA96 X9:X96 V9:V96">
    <cfRule type="cellIs" dxfId="108" priority="3" stopIfTrue="1" operator="equal">
      <formula>16</formula>
    </cfRule>
    <cfRule type="cellIs" dxfId="107" priority="4" stopIfTrue="1" operator="equal">
      <formula>20</formula>
    </cfRule>
    <cfRule type="cellIs" dxfId="106" priority="5" stopIfTrue="1" operator="equal">
      <formula>25</formula>
    </cfRule>
  </conditionalFormatting>
  <conditionalFormatting sqref="M9:M96">
    <cfRule type="duplicateValues" dxfId="105" priority="2"/>
  </conditionalFormatting>
  <conditionalFormatting sqref="B9:B96">
    <cfRule type="duplicateValues" dxfId="104" priority="1"/>
  </conditionalFormatting>
  <printOptions horizontalCentered="1"/>
  <pageMargins left="0.39370078740157483" right="0.39370078740157483" top="0.78740157480314965" bottom="0.39370078740157483" header="0.59055118110236227" footer="0"/>
  <pageSetup paperSize="9" fitToHeight="0" orientation="landscape" r:id="rId1"/>
  <headerFooter>
    <oddHeader>&amp;RPage &amp;P of &amp;N</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R71"/>
  <sheetViews>
    <sheetView showGridLines="0" showRowColHeaders="0" zoomScaleNormal="100" workbookViewId="0">
      <pane ySplit="8" topLeftCell="A9" activePane="bottomLeft" state="frozen"/>
      <selection pane="bottomLeft" activeCell="G1" sqref="G1"/>
    </sheetView>
  </sheetViews>
  <sheetFormatPr defaultRowHeight="12.75" x14ac:dyDescent="0.2"/>
  <cols>
    <col min="1" max="1" width="6.140625" style="252" customWidth="1"/>
    <col min="2" max="2" width="20.5703125" style="60" bestFit="1" customWidth="1"/>
    <col min="3" max="3" width="8.7109375" style="60" bestFit="1" customWidth="1"/>
    <col min="4" max="14" width="6.7109375" style="60" customWidth="1"/>
    <col min="15" max="17" width="3.7109375" style="60" customWidth="1"/>
    <col min="18" max="18" width="5.28515625" style="60" customWidth="1"/>
    <col min="19" max="16384" width="9.140625" style="60"/>
  </cols>
  <sheetData>
    <row r="1" spans="1:18" x14ac:dyDescent="0.2">
      <c r="B1" s="238" t="s">
        <v>0</v>
      </c>
      <c r="J1" s="334" t="s">
        <v>2</v>
      </c>
      <c r="K1" s="332"/>
      <c r="L1" s="343" t="s">
        <v>445</v>
      </c>
      <c r="M1" s="333"/>
      <c r="N1" s="344" t="s">
        <v>446</v>
      </c>
      <c r="O1" s="4"/>
      <c r="P1" s="5" t="s">
        <v>4</v>
      </c>
      <c r="Q1" s="5"/>
    </row>
    <row r="2" spans="1:18" x14ac:dyDescent="0.2">
      <c r="B2" s="1" t="s">
        <v>444</v>
      </c>
      <c r="I2" s="6"/>
      <c r="J2" s="3"/>
      <c r="K2" s="3"/>
      <c r="L2" s="3"/>
      <c r="M2" s="7"/>
      <c r="N2" s="2"/>
      <c r="O2" s="4"/>
      <c r="P2" s="8" t="s">
        <v>5</v>
      </c>
      <c r="Q2" s="8"/>
    </row>
    <row r="3" spans="1:18" x14ac:dyDescent="0.2">
      <c r="B3" s="341" t="s">
        <v>450</v>
      </c>
      <c r="C3" s="352"/>
      <c r="D3" s="252"/>
      <c r="I3" s="3"/>
      <c r="J3" s="3"/>
      <c r="K3" s="3"/>
      <c r="L3" s="3"/>
      <c r="M3" s="3"/>
      <c r="N3" s="3"/>
      <c r="O3" s="4"/>
      <c r="P3" s="9" t="s">
        <v>6</v>
      </c>
      <c r="Q3" s="9"/>
    </row>
    <row r="4" spans="1:18" s="2" customFormat="1" x14ac:dyDescent="0.2">
      <c r="A4" s="303" t="s">
        <v>7</v>
      </c>
      <c r="B4" s="247"/>
      <c r="C4" s="278" t="s">
        <v>7</v>
      </c>
      <c r="D4" s="240" t="str">
        <f>HYPERLINK("http://kaart.delfi.ee/?bookmark=cda1a90728898d6a841fffc33e06fd12","Haapsalu")</f>
        <v>Haapsalu</v>
      </c>
      <c r="E4" s="240" t="str">
        <f>HYPERLINK("http://kaart.delfi.ee/?bookmark=9e89d88e4e67e76c671400cf5b86620c","K-Järve")</f>
        <v>K-Järve</v>
      </c>
      <c r="F4" s="240" t="str">
        <f>HYPERLINK("http://kaart.delfi.ee/?bookmark=9e89d88e4e67e76c671400cf5b86620c","K-Järve")</f>
        <v>K-Järve</v>
      </c>
      <c r="G4" s="241" t="str">
        <f>HYPERLINK("http://kaart.delfi.ee/?bookmark=cda1a90728898d6a841fffc33e06fd12","Haapsalu")</f>
        <v>Haapsalu</v>
      </c>
      <c r="H4" s="240" t="str">
        <f>HYPERLINK("http://kaart.delfi.ee/?bookmark=cda1a90728898d6a841fffc33e06fd12","Haapsalu")</f>
        <v>Haapsalu</v>
      </c>
      <c r="I4" s="241" t="str">
        <f>HYPERLINK("http://kaart.delfi.ee/?bookmark=9e89d88e4e67e76c671400cf5b86620c","K-Järve")</f>
        <v>K-Järve</v>
      </c>
      <c r="J4" s="240" t="str">
        <f>HYPERLINK("http://kaart.delfi.ee/?bookmark=9e89d88e4e67e76c671400cf5b86620c","K-Järve")</f>
        <v>K-Järve</v>
      </c>
      <c r="K4" s="240" t="str">
        <f>HYPERLINK("http://kaart.delfi.ee/?bookmark=0807568cf7d8a03cedbb545921254497","Tallinn")</f>
        <v>Tallinn</v>
      </c>
      <c r="L4" s="241" t="str">
        <f>HYPERLINK("http://kaart.delfi.ee/?bookmark=0807568cf7d8a03cedbb545921254497","Tallinn")</f>
        <v>Tallinn</v>
      </c>
      <c r="M4" s="240" t="str">
        <f>HYPERLINK("http://kaart.delfi.ee/?bookmark=0807568cf7d8a03cedbb545921254497","Tallinn")</f>
        <v>Tallinn</v>
      </c>
      <c r="N4" s="241" t="str">
        <f>HYPERLINK("http://kaart.delfi.ee/?bookmark=0807568cf7d8a03cedbb545921254497","Tallinn")</f>
        <v>Tallinn</v>
      </c>
      <c r="O4" s="12" t="s">
        <v>8</v>
      </c>
      <c r="P4" s="13"/>
      <c r="Q4" s="14"/>
      <c r="R4" s="15"/>
    </row>
    <row r="5" spans="1:18" s="2" customFormat="1" ht="13.5" thickBot="1" x14ac:dyDescent="0.25">
      <c r="A5" s="303" t="s">
        <v>7</v>
      </c>
      <c r="B5" s="247" t="s">
        <v>394</v>
      </c>
      <c r="C5" s="278" t="s">
        <v>7</v>
      </c>
      <c r="D5" s="278" t="s">
        <v>9</v>
      </c>
      <c r="E5" s="339" t="s">
        <v>9</v>
      </c>
      <c r="F5" s="339" t="s">
        <v>9</v>
      </c>
      <c r="G5" s="16" t="s">
        <v>3</v>
      </c>
      <c r="H5" s="278" t="s">
        <v>9</v>
      </c>
      <c r="I5" s="340" t="s">
        <v>3</v>
      </c>
      <c r="J5" s="339" t="s">
        <v>9</v>
      </c>
      <c r="K5" s="278" t="s">
        <v>9</v>
      </c>
      <c r="L5" s="16" t="s">
        <v>3</v>
      </c>
      <c r="M5" s="339" t="s">
        <v>9</v>
      </c>
      <c r="N5" s="340" t="s">
        <v>3</v>
      </c>
      <c r="O5" s="17" t="s">
        <v>7</v>
      </c>
      <c r="P5" s="13" t="s">
        <v>10</v>
      </c>
      <c r="Q5" s="14"/>
      <c r="R5" s="18" t="s">
        <v>11</v>
      </c>
    </row>
    <row r="6" spans="1:18" s="2" customFormat="1" x14ac:dyDescent="0.2">
      <c r="A6" s="303" t="s">
        <v>7</v>
      </c>
      <c r="B6" s="278" t="s">
        <v>7</v>
      </c>
      <c r="C6" s="278" t="s">
        <v>7</v>
      </c>
      <c r="D6" s="242" t="str">
        <f>HYPERLINK("http://www.petanque.ee/index.php?id=103589&amp;cid=403","28.11")</f>
        <v>28.11</v>
      </c>
      <c r="E6" s="337" t="str">
        <f>HYPERLINK("http://www.petanque.ee/index.php?id=103589&amp;cid=405","19.12")</f>
        <v>19.12</v>
      </c>
      <c r="F6" s="337" t="str">
        <f>HYPERLINK("http://www.petanque.ee/index.php?id=103589&amp;cid=406","20.12")</f>
        <v>20.12</v>
      </c>
      <c r="G6" s="243" t="str">
        <f>HYPERLINK("http://www.petanque.ee/index.php?id=103589&amp;cid=407","23.01")</f>
        <v>23.01</v>
      </c>
      <c r="H6" s="242" t="str">
        <f>HYPERLINK("http://www.petanque.ee/index.php?id=103589&amp;cid=408","24.01")</f>
        <v>24.01</v>
      </c>
      <c r="I6" s="338" t="str">
        <f>HYPERLINK("http://www.petanque.ee/index.php?id=103589&amp;cid=409","20.02")</f>
        <v>20.02</v>
      </c>
      <c r="J6" s="337" t="str">
        <f>HYPERLINK("http://www.petanque.ee/index.php?id=103589&amp;cid=410","21.02")</f>
        <v>21.02</v>
      </c>
      <c r="K6" s="242" t="str">
        <f>HYPERLINK("http://www.petanque.ee/index.php?id=103589&amp;cid=411","19.03")</f>
        <v>19.03</v>
      </c>
      <c r="L6" s="243" t="str">
        <f>HYPERLINK("http://www.petanque.ee/index.php?id=103589&amp;cid=412","20.03")</f>
        <v>20.03</v>
      </c>
      <c r="M6" s="337" t="str">
        <f>HYPERLINK("http://www.petanque.ee/index.php?id=103589&amp;cid=413","16.04")</f>
        <v>16.04</v>
      </c>
      <c r="N6" s="338" t="str">
        <f>HYPERLINK("http://www.petanque.ee/index.php?id=103589&amp;cid=414","17.04")</f>
        <v>17.04</v>
      </c>
      <c r="O6" s="19" t="s">
        <v>7</v>
      </c>
      <c r="P6" s="4" t="s">
        <v>12</v>
      </c>
      <c r="Q6" s="20" t="s">
        <v>13</v>
      </c>
      <c r="R6" s="18" t="s">
        <v>14</v>
      </c>
    </row>
    <row r="7" spans="1:18" s="2" customFormat="1" x14ac:dyDescent="0.2">
      <c r="A7" s="303" t="s">
        <v>7</v>
      </c>
      <c r="B7" s="10" t="s">
        <v>7</v>
      </c>
      <c r="C7" s="21" t="s">
        <v>7</v>
      </c>
      <c r="D7" s="61" t="s">
        <v>16</v>
      </c>
      <c r="E7" s="61" t="s">
        <v>17</v>
      </c>
      <c r="F7" s="61" t="s">
        <v>16</v>
      </c>
      <c r="G7" s="62" t="s">
        <v>18</v>
      </c>
      <c r="H7" s="61" t="s">
        <v>16</v>
      </c>
      <c r="I7" s="63" t="s">
        <v>17</v>
      </c>
      <c r="J7" s="61" t="s">
        <v>16</v>
      </c>
      <c r="K7" s="61" t="s">
        <v>17</v>
      </c>
      <c r="L7" s="62" t="s">
        <v>19</v>
      </c>
      <c r="M7" s="61" t="s">
        <v>17</v>
      </c>
      <c r="N7" s="63" t="s">
        <v>16</v>
      </c>
      <c r="O7" s="17" t="s">
        <v>7</v>
      </c>
      <c r="P7" s="19" t="s">
        <v>7</v>
      </c>
      <c r="Q7" s="19" t="s">
        <v>20</v>
      </c>
      <c r="R7" s="18" t="s">
        <v>21</v>
      </c>
    </row>
    <row r="8" spans="1:18" s="2" customFormat="1" x14ac:dyDescent="0.2">
      <c r="A8" s="262" t="s">
        <v>22</v>
      </c>
      <c r="B8" s="10" t="s">
        <v>23</v>
      </c>
      <c r="C8" s="307" t="s">
        <v>24</v>
      </c>
      <c r="D8" s="244" t="str">
        <f>HYPERLINK("#1!G1","  1  ")</f>
        <v xml:space="preserve">  1  </v>
      </c>
      <c r="E8" s="244" t="str">
        <f>HYPERLINK("#2!I1","  2  ")</f>
        <v xml:space="preserve">  2  </v>
      </c>
      <c r="F8" s="244" t="str">
        <f>HYPERLINK("#3!G1","  3  ")</f>
        <v xml:space="preserve">  3  </v>
      </c>
      <c r="G8" s="245" t="str">
        <f>HYPERLINK("#4!I1","  4  ")</f>
        <v xml:space="preserve">  4  </v>
      </c>
      <c r="H8" s="244" t="str">
        <f>HYPERLINK("#5!G1","  5  ")</f>
        <v xml:space="preserve">  5  </v>
      </c>
      <c r="I8" s="245" t="str">
        <f>HYPERLINK("#6!H1","  6  ")</f>
        <v xml:space="preserve">  6  </v>
      </c>
      <c r="J8" s="244" t="str">
        <f>HYPERLINK("#7!G1","  7  ")</f>
        <v xml:space="preserve">  7  </v>
      </c>
      <c r="K8" s="244" t="str">
        <f>HYPERLINK("#8!H1","  8  ")</f>
        <v xml:space="preserve">  8  </v>
      </c>
      <c r="L8" s="245" t="str">
        <f>HYPERLINK("#9!H1","  9  ")</f>
        <v xml:space="preserve">  9  </v>
      </c>
      <c r="M8" s="244" t="str">
        <f>HYPERLINK("#10!H1","  10  ")</f>
        <v xml:space="preserve">  10  </v>
      </c>
      <c r="N8" s="322" t="str">
        <f>HYPERLINK("#11!G1","  11  ")</f>
        <v xml:space="preserve">  11  </v>
      </c>
      <c r="O8" s="24" t="s">
        <v>7</v>
      </c>
      <c r="P8" s="25" t="s">
        <v>7</v>
      </c>
      <c r="Q8" s="25" t="s">
        <v>7</v>
      </c>
      <c r="R8" s="26" t="s">
        <v>7</v>
      </c>
    </row>
    <row r="9" spans="1:18" s="2" customFormat="1" x14ac:dyDescent="0.2">
      <c r="A9" s="263">
        <v>1</v>
      </c>
      <c r="B9" s="304" t="s">
        <v>29</v>
      </c>
      <c r="C9" s="331">
        <v>135.01330000000999</v>
      </c>
      <c r="D9" s="278">
        <v>16</v>
      </c>
      <c r="E9" s="278">
        <v>20</v>
      </c>
      <c r="F9" s="278">
        <v>20</v>
      </c>
      <c r="G9" s="277">
        <v>25</v>
      </c>
      <c r="H9" s="277">
        <v>16</v>
      </c>
      <c r="I9" s="277">
        <v>2</v>
      </c>
      <c r="J9" s="277">
        <v>20</v>
      </c>
      <c r="K9" s="336" t="s">
        <v>30</v>
      </c>
      <c r="L9" s="336" t="s">
        <v>30</v>
      </c>
      <c r="M9" s="335">
        <v>1</v>
      </c>
      <c r="N9" s="277">
        <v>16</v>
      </c>
      <c r="O9" s="29">
        <f t="shared" ref="O9:O40" si="0">COUNTIF(D9:N9,"&gt;0")</f>
        <v>9</v>
      </c>
      <c r="P9" s="30">
        <f t="shared" ref="P9:P40" si="1">COUNTIF(D9:F9,"&gt;=12")+COUNTIF(H9,"&gt;=12")+COUNTIF(J9:K9,"&gt;=12")+COUNTIF(M9,"&gt;=12")+COUNTIF(G9,"&gt;=16")+COUNTIF(I9,"&gt;=16")+COUNTIF(L9,"&gt;=16")+COUNTIF(N9,"&gt;=16")</f>
        <v>7</v>
      </c>
      <c r="Q9" s="31">
        <f t="shared" ref="Q9:Q40" si="2">COUNTIF(D9:F9,"=20")+COUNTIF(H9,"=20")+COUNTIF(J9:K9,"=20")+COUNTIF(M9,"=20")+COUNTIF(D9:N9,"=25")</f>
        <v>4</v>
      </c>
      <c r="R9" s="32">
        <f t="shared" ref="R9:R40" si="3">COUNTIF(D9:N9,"=25")</f>
        <v>1</v>
      </c>
    </row>
    <row r="10" spans="1:18" s="2" customFormat="1" x14ac:dyDescent="0.2">
      <c r="A10" s="263">
        <v>2</v>
      </c>
      <c r="B10" s="305" t="s">
        <v>31</v>
      </c>
      <c r="C10" s="348">
        <v>128.00242011</v>
      </c>
      <c r="D10" s="278">
        <v>12</v>
      </c>
      <c r="E10" s="335">
        <v>7</v>
      </c>
      <c r="F10" s="278">
        <v>16</v>
      </c>
      <c r="G10" s="277">
        <v>16</v>
      </c>
      <c r="H10" s="277">
        <v>20</v>
      </c>
      <c r="I10" s="277">
        <v>16</v>
      </c>
      <c r="J10" s="277">
        <v>12</v>
      </c>
      <c r="K10" s="277">
        <v>16</v>
      </c>
      <c r="L10" s="336">
        <v>5</v>
      </c>
      <c r="M10" s="335">
        <v>1</v>
      </c>
      <c r="N10" s="277">
        <v>20</v>
      </c>
      <c r="O10" s="33">
        <f t="shared" si="0"/>
        <v>11</v>
      </c>
      <c r="P10" s="34">
        <f t="shared" si="1"/>
        <v>8</v>
      </c>
      <c r="Q10" s="35">
        <f t="shared" si="2"/>
        <v>1</v>
      </c>
      <c r="R10" s="36">
        <f t="shared" si="3"/>
        <v>0</v>
      </c>
    </row>
    <row r="11" spans="1:18" s="2" customFormat="1" x14ac:dyDescent="0.2">
      <c r="A11" s="263">
        <v>3</v>
      </c>
      <c r="B11" s="306" t="s">
        <v>32</v>
      </c>
      <c r="C11" s="331">
        <v>110.011131001</v>
      </c>
      <c r="D11" s="335" t="s">
        <v>30</v>
      </c>
      <c r="E11" s="278">
        <v>4</v>
      </c>
      <c r="F11" s="278">
        <v>12</v>
      </c>
      <c r="G11" s="278">
        <v>12</v>
      </c>
      <c r="H11" s="278">
        <v>20</v>
      </c>
      <c r="I11" s="278">
        <v>25</v>
      </c>
      <c r="J11" s="278">
        <v>12</v>
      </c>
      <c r="K11" s="278">
        <v>9</v>
      </c>
      <c r="L11" s="278">
        <v>16</v>
      </c>
      <c r="M11" s="335">
        <v>1</v>
      </c>
      <c r="N11" s="335" t="s">
        <v>30</v>
      </c>
      <c r="O11" s="33">
        <f t="shared" si="0"/>
        <v>9</v>
      </c>
      <c r="P11" s="34">
        <f t="shared" si="1"/>
        <v>5</v>
      </c>
      <c r="Q11" s="35">
        <f t="shared" si="2"/>
        <v>2</v>
      </c>
      <c r="R11" s="36">
        <f t="shared" si="3"/>
        <v>1</v>
      </c>
    </row>
    <row r="12" spans="1:18" s="2" customFormat="1" x14ac:dyDescent="0.2">
      <c r="A12" s="263">
        <v>4</v>
      </c>
      <c r="B12" s="21" t="s">
        <v>37</v>
      </c>
      <c r="C12" s="348">
        <v>89.002300000000005</v>
      </c>
      <c r="D12" s="335" t="s">
        <v>30</v>
      </c>
      <c r="E12" s="335" t="s">
        <v>30</v>
      </c>
      <c r="F12" s="278">
        <v>20</v>
      </c>
      <c r="G12" s="336" t="s">
        <v>30</v>
      </c>
      <c r="H12" s="278"/>
      <c r="I12" s="278">
        <v>16</v>
      </c>
      <c r="J12" s="278">
        <v>20</v>
      </c>
      <c r="K12" s="278">
        <v>16</v>
      </c>
      <c r="L12" s="277"/>
      <c r="M12" s="278">
        <v>1</v>
      </c>
      <c r="N12" s="278">
        <v>16</v>
      </c>
      <c r="O12" s="33">
        <f t="shared" si="0"/>
        <v>6</v>
      </c>
      <c r="P12" s="34">
        <f t="shared" si="1"/>
        <v>5</v>
      </c>
      <c r="Q12" s="35">
        <f t="shared" si="2"/>
        <v>2</v>
      </c>
      <c r="R12" s="36">
        <f t="shared" si="3"/>
        <v>0</v>
      </c>
    </row>
    <row r="13" spans="1:18" s="2" customFormat="1" x14ac:dyDescent="0.2">
      <c r="A13" s="263">
        <v>5</v>
      </c>
      <c r="B13" s="276" t="s">
        <v>35</v>
      </c>
      <c r="C13" s="331">
        <v>79.000131303000003</v>
      </c>
      <c r="D13" s="278">
        <v>12</v>
      </c>
      <c r="E13" s="278">
        <v>9</v>
      </c>
      <c r="F13" s="278">
        <v>16</v>
      </c>
      <c r="G13" s="277">
        <v>7</v>
      </c>
      <c r="H13" s="277">
        <v>12</v>
      </c>
      <c r="I13" s="335">
        <v>4</v>
      </c>
      <c r="J13" s="336">
        <v>7</v>
      </c>
      <c r="K13" s="335">
        <v>4</v>
      </c>
      <c r="L13" s="38">
        <v>12</v>
      </c>
      <c r="M13" s="278">
        <v>7</v>
      </c>
      <c r="N13" s="277">
        <v>4</v>
      </c>
      <c r="O13" s="33">
        <f t="shared" si="0"/>
        <v>11</v>
      </c>
      <c r="P13" s="34">
        <f t="shared" si="1"/>
        <v>3</v>
      </c>
      <c r="Q13" s="35">
        <f t="shared" si="2"/>
        <v>0</v>
      </c>
      <c r="R13" s="36">
        <f t="shared" si="3"/>
        <v>0</v>
      </c>
    </row>
    <row r="14" spans="1:18" s="2" customFormat="1" x14ac:dyDescent="0.2">
      <c r="A14" s="263">
        <v>6</v>
      </c>
      <c r="B14" s="21" t="s">
        <v>38</v>
      </c>
      <c r="C14" s="348">
        <v>77.010111199999997</v>
      </c>
      <c r="D14" s="278">
        <v>1</v>
      </c>
      <c r="E14" s="278">
        <v>16</v>
      </c>
      <c r="F14" s="278">
        <v>7</v>
      </c>
      <c r="G14" s="336" t="s">
        <v>30</v>
      </c>
      <c r="H14" s="336" t="s">
        <v>30</v>
      </c>
      <c r="I14" s="278">
        <v>7</v>
      </c>
      <c r="J14" s="278">
        <v>9</v>
      </c>
      <c r="K14" s="336" t="s">
        <v>30</v>
      </c>
      <c r="L14" s="278">
        <v>25</v>
      </c>
      <c r="M14" s="278"/>
      <c r="N14" s="278">
        <v>12</v>
      </c>
      <c r="O14" s="33">
        <f t="shared" si="0"/>
        <v>7</v>
      </c>
      <c r="P14" s="34">
        <f t="shared" si="1"/>
        <v>2</v>
      </c>
      <c r="Q14" s="35">
        <f t="shared" si="2"/>
        <v>1</v>
      </c>
      <c r="R14" s="36">
        <f t="shared" si="3"/>
        <v>1</v>
      </c>
    </row>
    <row r="15" spans="1:18" s="2" customFormat="1" x14ac:dyDescent="0.2">
      <c r="A15" s="263">
        <v>7</v>
      </c>
      <c r="B15" s="21" t="s">
        <v>40</v>
      </c>
      <c r="C15" s="348">
        <v>69.010111100000003</v>
      </c>
      <c r="D15" s="335" t="s">
        <v>30</v>
      </c>
      <c r="E15" s="278">
        <v>16</v>
      </c>
      <c r="F15" s="335" t="s">
        <v>30</v>
      </c>
      <c r="G15" s="336" t="s">
        <v>30</v>
      </c>
      <c r="H15" s="278"/>
      <c r="I15" s="278">
        <v>7</v>
      </c>
      <c r="J15" s="278">
        <v>9</v>
      </c>
      <c r="K15" s="278"/>
      <c r="L15" s="278">
        <v>25</v>
      </c>
      <c r="M15" s="278"/>
      <c r="N15" s="278">
        <v>12</v>
      </c>
      <c r="O15" s="33">
        <f t="shared" si="0"/>
        <v>5</v>
      </c>
      <c r="P15" s="34">
        <f t="shared" si="1"/>
        <v>2</v>
      </c>
      <c r="Q15" s="35">
        <f t="shared" si="2"/>
        <v>1</v>
      </c>
      <c r="R15" s="36">
        <f t="shared" si="3"/>
        <v>1</v>
      </c>
    </row>
    <row r="16" spans="1:18" s="2" customFormat="1" x14ac:dyDescent="0.2">
      <c r="A16" s="263">
        <v>8</v>
      </c>
      <c r="B16" s="276" t="s">
        <v>55</v>
      </c>
      <c r="C16" s="331">
        <v>58.001002112000002</v>
      </c>
      <c r="D16" s="278">
        <v>4</v>
      </c>
      <c r="E16" s="335" t="s">
        <v>30</v>
      </c>
      <c r="F16" s="335" t="s">
        <v>30</v>
      </c>
      <c r="G16" s="336" t="s">
        <v>30</v>
      </c>
      <c r="H16" s="277"/>
      <c r="I16" s="277">
        <v>9</v>
      </c>
      <c r="J16" s="277">
        <v>5</v>
      </c>
      <c r="K16" s="277">
        <v>7</v>
      </c>
      <c r="L16" s="277">
        <v>4</v>
      </c>
      <c r="M16" s="278">
        <v>9</v>
      </c>
      <c r="N16" s="277">
        <v>20</v>
      </c>
      <c r="O16" s="33">
        <f t="shared" si="0"/>
        <v>7</v>
      </c>
      <c r="P16" s="34">
        <f t="shared" si="1"/>
        <v>1</v>
      </c>
      <c r="Q16" s="35">
        <f t="shared" si="2"/>
        <v>0</v>
      </c>
      <c r="R16" s="36">
        <f t="shared" si="3"/>
        <v>0</v>
      </c>
    </row>
    <row r="17" spans="1:18" s="2" customFormat="1" x14ac:dyDescent="0.2">
      <c r="A17" s="263">
        <v>9</v>
      </c>
      <c r="B17" s="276" t="s">
        <v>39</v>
      </c>
      <c r="C17" s="331">
        <v>57.011009999999999</v>
      </c>
      <c r="D17" s="335" t="s">
        <v>30</v>
      </c>
      <c r="E17" s="335" t="s">
        <v>30</v>
      </c>
      <c r="F17" s="278">
        <v>12</v>
      </c>
      <c r="G17" s="336" t="s">
        <v>30</v>
      </c>
      <c r="H17" s="278"/>
      <c r="I17" s="278">
        <v>25</v>
      </c>
      <c r="J17" s="278"/>
      <c r="K17" s="278"/>
      <c r="L17" s="278">
        <v>20</v>
      </c>
      <c r="M17" s="278"/>
      <c r="N17" s="278"/>
      <c r="O17" s="33">
        <f t="shared" si="0"/>
        <v>3</v>
      </c>
      <c r="P17" s="34">
        <f t="shared" si="1"/>
        <v>3</v>
      </c>
      <c r="Q17" s="35">
        <f t="shared" si="2"/>
        <v>1</v>
      </c>
      <c r="R17" s="36">
        <f t="shared" si="3"/>
        <v>1</v>
      </c>
    </row>
    <row r="18" spans="1:18" s="2" customFormat="1" x14ac:dyDescent="0.2">
      <c r="A18" s="263">
        <v>10</v>
      </c>
      <c r="B18" s="276" t="s">
        <v>60</v>
      </c>
      <c r="C18" s="331">
        <v>54.001002110999998</v>
      </c>
      <c r="D18" s="278">
        <v>4</v>
      </c>
      <c r="E18" s="335" t="s">
        <v>30</v>
      </c>
      <c r="F18" s="335" t="s">
        <v>30</v>
      </c>
      <c r="G18" s="336" t="s">
        <v>30</v>
      </c>
      <c r="H18" s="278"/>
      <c r="I18" s="278">
        <v>9</v>
      </c>
      <c r="J18" s="278">
        <v>5</v>
      </c>
      <c r="K18" s="278">
        <v>7</v>
      </c>
      <c r="L18" s="278"/>
      <c r="M18" s="278">
        <v>9</v>
      </c>
      <c r="N18" s="278">
        <v>20</v>
      </c>
      <c r="O18" s="33">
        <f t="shared" si="0"/>
        <v>6</v>
      </c>
      <c r="P18" s="34">
        <f t="shared" si="1"/>
        <v>1</v>
      </c>
      <c r="Q18" s="35">
        <f t="shared" si="2"/>
        <v>0</v>
      </c>
      <c r="R18" s="36">
        <f t="shared" si="3"/>
        <v>0</v>
      </c>
    </row>
    <row r="19" spans="1:18" s="2" customFormat="1" x14ac:dyDescent="0.2">
      <c r="A19" s="263">
        <v>11</v>
      </c>
      <c r="B19" s="276" t="s">
        <v>44</v>
      </c>
      <c r="C19" s="331">
        <v>45.001011001000002</v>
      </c>
      <c r="D19" s="335" t="s">
        <v>30</v>
      </c>
      <c r="E19" s="278">
        <v>4</v>
      </c>
      <c r="F19" s="278">
        <v>12</v>
      </c>
      <c r="G19" s="336" t="s">
        <v>30</v>
      </c>
      <c r="H19" s="336" t="s">
        <v>30</v>
      </c>
      <c r="I19" s="278"/>
      <c r="J19" s="278"/>
      <c r="K19" s="278">
        <v>9</v>
      </c>
      <c r="L19" s="278">
        <v>20</v>
      </c>
      <c r="M19" s="278"/>
      <c r="N19" s="278"/>
      <c r="O19" s="33">
        <f t="shared" si="0"/>
        <v>4</v>
      </c>
      <c r="P19" s="34">
        <f t="shared" si="1"/>
        <v>2</v>
      </c>
      <c r="Q19" s="35">
        <f t="shared" si="2"/>
        <v>0</v>
      </c>
      <c r="R19" s="36">
        <f t="shared" si="3"/>
        <v>0</v>
      </c>
    </row>
    <row r="20" spans="1:18" s="2" customFormat="1" x14ac:dyDescent="0.2">
      <c r="A20" s="263">
        <v>12</v>
      </c>
      <c r="B20" s="276" t="s">
        <v>73</v>
      </c>
      <c r="C20" s="331">
        <v>44.010010010009999</v>
      </c>
      <c r="D20" s="335" t="s">
        <v>30</v>
      </c>
      <c r="E20" s="335" t="s">
        <v>30</v>
      </c>
      <c r="F20" s="335"/>
      <c r="G20" s="336" t="s">
        <v>30</v>
      </c>
      <c r="H20" s="278"/>
      <c r="I20" s="278"/>
      <c r="J20" s="278"/>
      <c r="K20" s="278">
        <v>12</v>
      </c>
      <c r="L20" s="278">
        <v>2</v>
      </c>
      <c r="M20" s="278">
        <v>5</v>
      </c>
      <c r="N20" s="278">
        <v>25</v>
      </c>
      <c r="O20" s="33">
        <f t="shared" si="0"/>
        <v>4</v>
      </c>
      <c r="P20" s="34">
        <f t="shared" si="1"/>
        <v>2</v>
      </c>
      <c r="Q20" s="35">
        <f t="shared" si="2"/>
        <v>1</v>
      </c>
      <c r="R20" s="36">
        <f t="shared" si="3"/>
        <v>1</v>
      </c>
    </row>
    <row r="21" spans="1:18" s="2" customFormat="1" x14ac:dyDescent="0.2">
      <c r="A21" s="263">
        <v>13</v>
      </c>
      <c r="B21" s="276" t="s">
        <v>54</v>
      </c>
      <c r="C21" s="331">
        <v>42.001000201099998</v>
      </c>
      <c r="D21" s="335" t="s">
        <v>30</v>
      </c>
      <c r="E21" s="335" t="s">
        <v>30</v>
      </c>
      <c r="F21" s="278"/>
      <c r="G21" s="278">
        <v>20</v>
      </c>
      <c r="H21" s="278">
        <v>3</v>
      </c>
      <c r="I21" s="336" t="s">
        <v>30</v>
      </c>
      <c r="J21" s="278"/>
      <c r="K21" s="278">
        <v>1</v>
      </c>
      <c r="L21" s="278">
        <v>7</v>
      </c>
      <c r="M21" s="278">
        <v>7</v>
      </c>
      <c r="N21" s="278">
        <v>4</v>
      </c>
      <c r="O21" s="33">
        <f t="shared" si="0"/>
        <v>6</v>
      </c>
      <c r="P21" s="34">
        <f t="shared" si="1"/>
        <v>1</v>
      </c>
      <c r="Q21" s="35">
        <f t="shared" si="2"/>
        <v>0</v>
      </c>
      <c r="R21" s="36">
        <f t="shared" si="3"/>
        <v>0</v>
      </c>
    </row>
    <row r="22" spans="1:18" s="2" customFormat="1" x14ac:dyDescent="0.2">
      <c r="A22" s="263">
        <v>14</v>
      </c>
      <c r="B22" s="276" t="s">
        <v>45</v>
      </c>
      <c r="C22" s="331">
        <v>42.000111009999998</v>
      </c>
      <c r="D22" s="335" t="s">
        <v>30</v>
      </c>
      <c r="E22" s="278">
        <v>9</v>
      </c>
      <c r="F22" s="278">
        <v>16</v>
      </c>
      <c r="G22" s="278">
        <v>5</v>
      </c>
      <c r="H22" s="278">
        <v>12</v>
      </c>
      <c r="I22" s="336" t="s">
        <v>30</v>
      </c>
      <c r="J22" s="335" t="s">
        <v>30</v>
      </c>
      <c r="K22" s="278"/>
      <c r="L22" s="278"/>
      <c r="M22" s="278"/>
      <c r="N22" s="278"/>
      <c r="O22" s="33">
        <f t="shared" si="0"/>
        <v>4</v>
      </c>
      <c r="P22" s="34">
        <f t="shared" si="1"/>
        <v>2</v>
      </c>
      <c r="Q22" s="35">
        <f t="shared" si="2"/>
        <v>0</v>
      </c>
      <c r="R22" s="36">
        <f t="shared" si="3"/>
        <v>0</v>
      </c>
    </row>
    <row r="23" spans="1:18" s="2" customFormat="1" x14ac:dyDescent="0.2">
      <c r="A23" s="263">
        <v>15</v>
      </c>
      <c r="B23" s="276" t="s">
        <v>77</v>
      </c>
      <c r="C23" s="331">
        <v>41.001002000009997</v>
      </c>
      <c r="D23" s="335" t="s">
        <v>30</v>
      </c>
      <c r="E23" s="335" t="s">
        <v>30</v>
      </c>
      <c r="F23" s="278"/>
      <c r="G23" s="336" t="s">
        <v>30</v>
      </c>
      <c r="H23" s="278"/>
      <c r="I23" s="278">
        <v>2</v>
      </c>
      <c r="J23" s="278"/>
      <c r="K23" s="278">
        <v>1</v>
      </c>
      <c r="L23" s="278">
        <v>9</v>
      </c>
      <c r="M23" s="278">
        <v>20</v>
      </c>
      <c r="N23" s="278">
        <v>9</v>
      </c>
      <c r="O23" s="33">
        <f t="shared" si="0"/>
        <v>5</v>
      </c>
      <c r="P23" s="34">
        <f t="shared" si="1"/>
        <v>1</v>
      </c>
      <c r="Q23" s="35">
        <f t="shared" si="2"/>
        <v>1</v>
      </c>
      <c r="R23" s="36">
        <f t="shared" si="3"/>
        <v>0</v>
      </c>
    </row>
    <row r="24" spans="1:18" s="2" customFormat="1" x14ac:dyDescent="0.2">
      <c r="A24" s="263">
        <v>15</v>
      </c>
      <c r="B24" s="276" t="s">
        <v>78</v>
      </c>
      <c r="C24" s="331">
        <v>41.001002000009997</v>
      </c>
      <c r="D24" s="335" t="s">
        <v>30</v>
      </c>
      <c r="E24" s="335" t="s">
        <v>30</v>
      </c>
      <c r="F24" s="278"/>
      <c r="G24" s="336" t="s">
        <v>30</v>
      </c>
      <c r="H24" s="278"/>
      <c r="I24" s="278">
        <v>2</v>
      </c>
      <c r="J24" s="278"/>
      <c r="K24" s="278">
        <v>1</v>
      </c>
      <c r="L24" s="278">
        <v>9</v>
      </c>
      <c r="M24" s="278">
        <v>20</v>
      </c>
      <c r="N24" s="278">
        <v>9</v>
      </c>
      <c r="O24" s="33">
        <f t="shared" si="0"/>
        <v>5</v>
      </c>
      <c r="P24" s="34">
        <f t="shared" si="1"/>
        <v>1</v>
      </c>
      <c r="Q24" s="35">
        <f t="shared" si="2"/>
        <v>1</v>
      </c>
      <c r="R24" s="36">
        <f t="shared" si="3"/>
        <v>0</v>
      </c>
    </row>
    <row r="25" spans="1:18" s="2" customFormat="1" x14ac:dyDescent="0.2">
      <c r="A25" s="263">
        <v>17</v>
      </c>
      <c r="B25" s="276" t="s">
        <v>48</v>
      </c>
      <c r="C25" s="331">
        <v>39.000012011000003</v>
      </c>
      <c r="D25" s="278">
        <v>4</v>
      </c>
      <c r="E25" s="335" t="s">
        <v>30</v>
      </c>
      <c r="F25" s="335" t="s">
        <v>30</v>
      </c>
      <c r="G25" s="278">
        <v>9</v>
      </c>
      <c r="H25" s="278">
        <v>12</v>
      </c>
      <c r="I25" s="278">
        <v>9</v>
      </c>
      <c r="J25" s="278">
        <v>5</v>
      </c>
      <c r="K25" s="278"/>
      <c r="L25" s="336" t="s">
        <v>30</v>
      </c>
      <c r="M25" s="278"/>
      <c r="N25" s="278"/>
      <c r="O25" s="33">
        <f t="shared" si="0"/>
        <v>5</v>
      </c>
      <c r="P25" s="34">
        <f t="shared" si="1"/>
        <v>1</v>
      </c>
      <c r="Q25" s="35">
        <f t="shared" si="2"/>
        <v>0</v>
      </c>
      <c r="R25" s="36">
        <f t="shared" si="3"/>
        <v>0</v>
      </c>
    </row>
    <row r="26" spans="1:18" s="2" customFormat="1" x14ac:dyDescent="0.2">
      <c r="A26" s="263">
        <v>18</v>
      </c>
      <c r="B26" s="276" t="s">
        <v>51</v>
      </c>
      <c r="C26" s="331">
        <v>36.001100000000001</v>
      </c>
      <c r="D26" s="278">
        <v>20</v>
      </c>
      <c r="E26" s="335" t="s">
        <v>30</v>
      </c>
      <c r="F26" s="335" t="s">
        <v>30</v>
      </c>
      <c r="G26" s="336" t="s">
        <v>30</v>
      </c>
      <c r="H26" s="277"/>
      <c r="I26" s="277"/>
      <c r="J26" s="277"/>
      <c r="K26" s="277"/>
      <c r="L26" s="277">
        <v>16</v>
      </c>
      <c r="M26" s="277"/>
      <c r="N26" s="277"/>
      <c r="O26" s="33">
        <f t="shared" si="0"/>
        <v>2</v>
      </c>
      <c r="P26" s="34">
        <f t="shared" si="1"/>
        <v>2</v>
      </c>
      <c r="Q26" s="35">
        <f t="shared" si="2"/>
        <v>1</v>
      </c>
      <c r="R26" s="36">
        <f t="shared" si="3"/>
        <v>0</v>
      </c>
    </row>
    <row r="27" spans="1:18" s="2" customFormat="1" x14ac:dyDescent="0.2">
      <c r="A27" s="263">
        <v>19</v>
      </c>
      <c r="B27" s="296" t="s">
        <v>447</v>
      </c>
      <c r="C27" s="353">
        <v>32.001010000000001</v>
      </c>
      <c r="D27" s="335" t="s">
        <v>30</v>
      </c>
      <c r="E27" s="335" t="s">
        <v>30</v>
      </c>
      <c r="F27" s="335"/>
      <c r="G27" s="336" t="s">
        <v>30</v>
      </c>
      <c r="H27" s="278"/>
      <c r="I27" s="278"/>
      <c r="J27" s="278"/>
      <c r="K27" s="278">
        <v>20</v>
      </c>
      <c r="L27" s="278"/>
      <c r="M27" s="278">
        <v>12</v>
      </c>
      <c r="N27" s="278"/>
      <c r="O27" s="33">
        <f t="shared" si="0"/>
        <v>2</v>
      </c>
      <c r="P27" s="34">
        <f t="shared" si="1"/>
        <v>2</v>
      </c>
      <c r="Q27" s="35">
        <f t="shared" si="2"/>
        <v>1</v>
      </c>
      <c r="R27" s="36">
        <f t="shared" si="3"/>
        <v>0</v>
      </c>
    </row>
    <row r="28" spans="1:18" s="2" customFormat="1" x14ac:dyDescent="0.2">
      <c r="A28" s="263">
        <v>20</v>
      </c>
      <c r="B28" s="21" t="s">
        <v>56</v>
      </c>
      <c r="C28" s="348">
        <v>28.000020000999999</v>
      </c>
      <c r="D28" s="335" t="s">
        <v>30</v>
      </c>
      <c r="E28" s="278">
        <v>12</v>
      </c>
      <c r="F28" s="278">
        <v>4</v>
      </c>
      <c r="G28" s="336" t="s">
        <v>30</v>
      </c>
      <c r="H28" s="336" t="s">
        <v>30</v>
      </c>
      <c r="I28" s="278">
        <v>12</v>
      </c>
      <c r="J28" s="278"/>
      <c r="K28" s="278"/>
      <c r="L28" s="278"/>
      <c r="M28" s="278"/>
      <c r="N28" s="278"/>
      <c r="O28" s="33">
        <f t="shared" si="0"/>
        <v>3</v>
      </c>
      <c r="P28" s="34">
        <f t="shared" si="1"/>
        <v>1</v>
      </c>
      <c r="Q28" s="35">
        <f t="shared" si="2"/>
        <v>0</v>
      </c>
      <c r="R28" s="36">
        <f t="shared" si="3"/>
        <v>0</v>
      </c>
    </row>
    <row r="29" spans="1:18" s="2" customFormat="1" x14ac:dyDescent="0.2">
      <c r="A29" s="263">
        <v>20</v>
      </c>
      <c r="B29" s="21" t="s">
        <v>57</v>
      </c>
      <c r="C29" s="348">
        <v>28.000020000999999</v>
      </c>
      <c r="D29" s="335" t="s">
        <v>30</v>
      </c>
      <c r="E29" s="278">
        <v>12</v>
      </c>
      <c r="F29" s="278">
        <v>4</v>
      </c>
      <c r="G29" s="336" t="s">
        <v>30</v>
      </c>
      <c r="H29" s="336" t="s">
        <v>30</v>
      </c>
      <c r="I29" s="278">
        <v>12</v>
      </c>
      <c r="J29" s="278"/>
      <c r="K29" s="278"/>
      <c r="L29" s="278"/>
      <c r="M29" s="278"/>
      <c r="N29" s="278"/>
      <c r="O29" s="33">
        <f t="shared" si="0"/>
        <v>3</v>
      </c>
      <c r="P29" s="34">
        <f t="shared" si="1"/>
        <v>1</v>
      </c>
      <c r="Q29" s="35">
        <f t="shared" si="2"/>
        <v>0</v>
      </c>
      <c r="R29" s="36">
        <f t="shared" si="3"/>
        <v>0</v>
      </c>
    </row>
    <row r="30" spans="1:18" s="2" customFormat="1" x14ac:dyDescent="0.2">
      <c r="A30" s="263">
        <v>22</v>
      </c>
      <c r="B30" s="21" t="s">
        <v>58</v>
      </c>
      <c r="C30" s="348">
        <v>27.00000112</v>
      </c>
      <c r="D30" s="335" t="s">
        <v>30</v>
      </c>
      <c r="E30" s="278">
        <v>5</v>
      </c>
      <c r="F30" s="278">
        <v>7</v>
      </c>
      <c r="G30" s="336" t="s">
        <v>30</v>
      </c>
      <c r="H30" s="336" t="s">
        <v>30</v>
      </c>
      <c r="I30" s="278">
        <v>5</v>
      </c>
      <c r="J30" s="278">
        <v>9</v>
      </c>
      <c r="K30" s="278">
        <v>1</v>
      </c>
      <c r="L30" s="278"/>
      <c r="M30" s="278"/>
      <c r="N30" s="278"/>
      <c r="O30" s="33">
        <f t="shared" si="0"/>
        <v>5</v>
      </c>
      <c r="P30" s="34">
        <f t="shared" si="1"/>
        <v>0</v>
      </c>
      <c r="Q30" s="35">
        <f t="shared" si="2"/>
        <v>0</v>
      </c>
      <c r="R30" s="36">
        <f t="shared" si="3"/>
        <v>0</v>
      </c>
    </row>
    <row r="31" spans="1:18" s="2" customFormat="1" x14ac:dyDescent="0.2">
      <c r="A31" s="263">
        <v>23</v>
      </c>
      <c r="B31" s="21" t="s">
        <v>59</v>
      </c>
      <c r="C31" s="348">
        <v>26.000000031110002</v>
      </c>
      <c r="D31" s="335" t="s">
        <v>30</v>
      </c>
      <c r="E31" s="278">
        <v>5</v>
      </c>
      <c r="F31" s="278">
        <v>3</v>
      </c>
      <c r="G31" s="278">
        <v>2</v>
      </c>
      <c r="H31" s="278">
        <v>4</v>
      </c>
      <c r="I31" s="278">
        <v>5</v>
      </c>
      <c r="J31" s="278">
        <v>1</v>
      </c>
      <c r="K31" s="278">
        <v>1</v>
      </c>
      <c r="L31" s="278">
        <v>5</v>
      </c>
      <c r="M31" s="335" t="s">
        <v>30</v>
      </c>
      <c r="N31" s="335" t="s">
        <v>30</v>
      </c>
      <c r="O31" s="33">
        <f t="shared" si="0"/>
        <v>8</v>
      </c>
      <c r="P31" s="34">
        <f t="shared" si="1"/>
        <v>0</v>
      </c>
      <c r="Q31" s="35">
        <f t="shared" si="2"/>
        <v>0</v>
      </c>
      <c r="R31" s="36">
        <f t="shared" si="3"/>
        <v>0</v>
      </c>
    </row>
    <row r="32" spans="1:18" s="2" customFormat="1" x14ac:dyDescent="0.2">
      <c r="A32" s="263">
        <v>24</v>
      </c>
      <c r="B32" s="276" t="s">
        <v>390</v>
      </c>
      <c r="C32" s="331">
        <v>25.01</v>
      </c>
      <c r="D32" s="335" t="s">
        <v>30</v>
      </c>
      <c r="E32" s="335" t="s">
        <v>30</v>
      </c>
      <c r="F32" s="335"/>
      <c r="G32" s="336" t="s">
        <v>30</v>
      </c>
      <c r="H32" s="278"/>
      <c r="I32" s="278"/>
      <c r="J32" s="278"/>
      <c r="K32" s="278"/>
      <c r="L32" s="278"/>
      <c r="M32" s="278"/>
      <c r="N32" s="278">
        <v>25</v>
      </c>
      <c r="O32" s="33">
        <f>COUNTIF(D32:N32,"&gt;0")</f>
        <v>1</v>
      </c>
      <c r="P32" s="34">
        <f>COUNTIF(D32:F32,"&gt;=12")+COUNTIF(H32,"&gt;=12")+COUNTIF(J32:K32,"&gt;=12")+COUNTIF(M32,"&gt;=12")+COUNTIF(G32,"&gt;=16")+COUNTIF(I32,"&gt;=16")+COUNTIF(L32,"&gt;=16")+COUNTIF(N32,"&gt;=16")</f>
        <v>1</v>
      </c>
      <c r="Q32" s="35">
        <f>COUNTIF(D32:F32,"=20")+COUNTIF(H32,"=20")+COUNTIF(J32:K32,"=20")+COUNTIF(M32,"=20")+COUNTIF(D32:N32,"=25")</f>
        <v>1</v>
      </c>
      <c r="R32" s="36">
        <f>COUNTIF(D32:N32,"=25")</f>
        <v>1</v>
      </c>
    </row>
    <row r="33" spans="1:18" s="2" customFormat="1" x14ac:dyDescent="0.2">
      <c r="A33" s="263">
        <v>24</v>
      </c>
      <c r="B33" s="276" t="s">
        <v>391</v>
      </c>
      <c r="C33" s="331">
        <v>26</v>
      </c>
      <c r="D33" s="335" t="s">
        <v>30</v>
      </c>
      <c r="E33" s="335" t="s">
        <v>30</v>
      </c>
      <c r="F33" s="335"/>
      <c r="G33" s="336" t="s">
        <v>30</v>
      </c>
      <c r="H33" s="278"/>
      <c r="I33" s="278"/>
      <c r="J33" s="278"/>
      <c r="K33" s="278"/>
      <c r="L33" s="278"/>
      <c r="M33" s="278"/>
      <c r="N33" s="278">
        <v>25</v>
      </c>
      <c r="O33" s="33">
        <f t="shared" si="0"/>
        <v>1</v>
      </c>
      <c r="P33" s="34">
        <f t="shared" si="1"/>
        <v>1</v>
      </c>
      <c r="Q33" s="35">
        <f t="shared" si="2"/>
        <v>1</v>
      </c>
      <c r="R33" s="36">
        <f t="shared" si="3"/>
        <v>1</v>
      </c>
    </row>
    <row r="34" spans="1:18" s="2" customFormat="1" x14ac:dyDescent="0.2">
      <c r="A34" s="263">
        <v>26</v>
      </c>
      <c r="B34" s="328" t="s">
        <v>66</v>
      </c>
      <c r="C34" s="331">
        <v>21.00000101002</v>
      </c>
      <c r="D34" s="278">
        <v>1</v>
      </c>
      <c r="E34" s="335" t="s">
        <v>30</v>
      </c>
      <c r="F34" s="335" t="s">
        <v>30</v>
      </c>
      <c r="G34" s="336" t="s">
        <v>30</v>
      </c>
      <c r="H34" s="278">
        <v>9</v>
      </c>
      <c r="I34" s="278">
        <v>2</v>
      </c>
      <c r="J34" s="278"/>
      <c r="K34" s="278">
        <v>1</v>
      </c>
      <c r="L34" s="278">
        <v>2</v>
      </c>
      <c r="M34" s="278">
        <v>1</v>
      </c>
      <c r="N34" s="278">
        <v>5</v>
      </c>
      <c r="O34" s="33">
        <f t="shared" si="0"/>
        <v>7</v>
      </c>
      <c r="P34" s="34">
        <f t="shared" si="1"/>
        <v>0</v>
      </c>
      <c r="Q34" s="35">
        <f t="shared" si="2"/>
        <v>0</v>
      </c>
      <c r="R34" s="36">
        <f t="shared" si="3"/>
        <v>0</v>
      </c>
    </row>
    <row r="35" spans="1:18" s="2" customFormat="1" x14ac:dyDescent="0.2">
      <c r="A35" s="263">
        <v>26</v>
      </c>
      <c r="B35" s="276" t="s">
        <v>71</v>
      </c>
      <c r="C35" s="331">
        <v>21.00000101002</v>
      </c>
      <c r="D35" s="278">
        <v>1</v>
      </c>
      <c r="E35" s="335" t="s">
        <v>30</v>
      </c>
      <c r="F35" s="335" t="s">
        <v>30</v>
      </c>
      <c r="G35" s="336" t="s">
        <v>30</v>
      </c>
      <c r="H35" s="278">
        <v>9</v>
      </c>
      <c r="I35" s="278">
        <v>2</v>
      </c>
      <c r="J35" s="278"/>
      <c r="K35" s="278">
        <v>1</v>
      </c>
      <c r="L35" s="278">
        <v>2</v>
      </c>
      <c r="M35" s="278">
        <v>1</v>
      </c>
      <c r="N35" s="278">
        <v>5</v>
      </c>
      <c r="O35" s="33">
        <f t="shared" si="0"/>
        <v>7</v>
      </c>
      <c r="P35" s="34">
        <f t="shared" si="1"/>
        <v>0</v>
      </c>
      <c r="Q35" s="35">
        <f t="shared" si="2"/>
        <v>0</v>
      </c>
      <c r="R35" s="36">
        <f t="shared" si="3"/>
        <v>0</v>
      </c>
    </row>
    <row r="36" spans="1:18" s="2" customFormat="1" x14ac:dyDescent="0.2">
      <c r="A36" s="263">
        <v>28</v>
      </c>
      <c r="B36" s="276" t="s">
        <v>64</v>
      </c>
      <c r="C36" s="331">
        <v>20.001000000000001</v>
      </c>
      <c r="D36" s="278">
        <v>20</v>
      </c>
      <c r="E36" s="335" t="s">
        <v>30</v>
      </c>
      <c r="F36" s="335" t="s">
        <v>30</v>
      </c>
      <c r="G36" s="336" t="s">
        <v>30</v>
      </c>
      <c r="H36" s="277"/>
      <c r="I36" s="277"/>
      <c r="J36" s="277"/>
      <c r="K36" s="277"/>
      <c r="L36" s="277"/>
      <c r="M36" s="277"/>
      <c r="N36" s="277"/>
      <c r="O36" s="33">
        <f t="shared" si="0"/>
        <v>1</v>
      </c>
      <c r="P36" s="34">
        <f t="shared" si="1"/>
        <v>1</v>
      </c>
      <c r="Q36" s="35">
        <f t="shared" si="2"/>
        <v>1</v>
      </c>
      <c r="R36" s="36">
        <f t="shared" si="3"/>
        <v>0</v>
      </c>
    </row>
    <row r="37" spans="1:18" s="2" customFormat="1" x14ac:dyDescent="0.2">
      <c r="A37" s="263">
        <v>28</v>
      </c>
      <c r="B37" s="276" t="s">
        <v>65</v>
      </c>
      <c r="C37" s="331">
        <v>20.001000000000001</v>
      </c>
      <c r="D37" s="278">
        <v>20</v>
      </c>
      <c r="E37" s="335" t="s">
        <v>30</v>
      </c>
      <c r="F37" s="335" t="s">
        <v>30</v>
      </c>
      <c r="G37" s="336" t="s">
        <v>30</v>
      </c>
      <c r="H37" s="277"/>
      <c r="I37" s="277"/>
      <c r="J37" s="277"/>
      <c r="K37" s="277"/>
      <c r="L37" s="277"/>
      <c r="M37" s="277"/>
      <c r="N37" s="277"/>
      <c r="O37" s="33">
        <f t="shared" si="0"/>
        <v>1</v>
      </c>
      <c r="P37" s="34">
        <f t="shared" si="1"/>
        <v>1</v>
      </c>
      <c r="Q37" s="35">
        <f t="shared" si="2"/>
        <v>1</v>
      </c>
      <c r="R37" s="36">
        <f t="shared" si="3"/>
        <v>0</v>
      </c>
    </row>
    <row r="38" spans="1:18" s="2" customFormat="1" x14ac:dyDescent="0.2">
      <c r="A38" s="263">
        <v>30</v>
      </c>
      <c r="B38" s="276" t="s">
        <v>88</v>
      </c>
      <c r="C38" s="331">
        <v>19.000010100000001</v>
      </c>
      <c r="D38" s="278">
        <v>7</v>
      </c>
      <c r="E38" s="335" t="s">
        <v>30</v>
      </c>
      <c r="F38" s="335" t="s">
        <v>30</v>
      </c>
      <c r="G38" s="336" t="s">
        <v>30</v>
      </c>
      <c r="H38" s="277"/>
      <c r="I38" s="277"/>
      <c r="J38" s="277"/>
      <c r="K38" s="277"/>
      <c r="L38" s="277"/>
      <c r="M38" s="278">
        <v>12</v>
      </c>
      <c r="N38" s="277"/>
      <c r="O38" s="33">
        <f t="shared" si="0"/>
        <v>2</v>
      </c>
      <c r="P38" s="34">
        <f t="shared" si="1"/>
        <v>1</v>
      </c>
      <c r="Q38" s="35">
        <f t="shared" si="2"/>
        <v>0</v>
      </c>
      <c r="R38" s="36">
        <f t="shared" si="3"/>
        <v>0</v>
      </c>
    </row>
    <row r="39" spans="1:18" s="2" customFormat="1" x14ac:dyDescent="0.2">
      <c r="A39" s="263">
        <v>31</v>
      </c>
      <c r="B39" s="276" t="s">
        <v>76</v>
      </c>
      <c r="C39" s="331">
        <v>18.000000101019999</v>
      </c>
      <c r="D39" s="278">
        <v>1</v>
      </c>
      <c r="E39" s="278">
        <v>1</v>
      </c>
      <c r="F39" s="335" t="s">
        <v>30</v>
      </c>
      <c r="G39" s="336" t="s">
        <v>30</v>
      </c>
      <c r="H39" s="335" t="s">
        <v>30</v>
      </c>
      <c r="I39" s="278">
        <v>2</v>
      </c>
      <c r="J39" s="278">
        <v>4</v>
      </c>
      <c r="K39" s="278">
        <v>1</v>
      </c>
      <c r="L39" s="278">
        <v>2</v>
      </c>
      <c r="M39" s="278"/>
      <c r="N39" s="278">
        <v>7</v>
      </c>
      <c r="O39" s="33">
        <f t="shared" si="0"/>
        <v>7</v>
      </c>
      <c r="P39" s="34">
        <f t="shared" si="1"/>
        <v>0</v>
      </c>
      <c r="Q39" s="35">
        <f t="shared" si="2"/>
        <v>0</v>
      </c>
      <c r="R39" s="36">
        <f t="shared" si="3"/>
        <v>0</v>
      </c>
    </row>
    <row r="40" spans="1:18" s="2" customFormat="1" x14ac:dyDescent="0.2">
      <c r="A40" s="263">
        <v>32</v>
      </c>
      <c r="B40" s="21" t="s">
        <v>68</v>
      </c>
      <c r="C40" s="348">
        <v>18.00000000132</v>
      </c>
      <c r="D40" s="335">
        <v>1</v>
      </c>
      <c r="E40" s="278">
        <v>3</v>
      </c>
      <c r="F40" s="278">
        <v>3</v>
      </c>
      <c r="G40" s="278">
        <v>2</v>
      </c>
      <c r="H40" s="278">
        <v>4</v>
      </c>
      <c r="I40" s="278">
        <v>2</v>
      </c>
      <c r="J40" s="278">
        <v>1</v>
      </c>
      <c r="K40" s="336" t="s">
        <v>30</v>
      </c>
      <c r="L40" s="336" t="s">
        <v>30</v>
      </c>
      <c r="M40" s="278">
        <v>3</v>
      </c>
      <c r="N40" s="278"/>
      <c r="O40" s="33">
        <f t="shared" si="0"/>
        <v>8</v>
      </c>
      <c r="P40" s="34">
        <f t="shared" si="1"/>
        <v>0</v>
      </c>
      <c r="Q40" s="35">
        <f t="shared" si="2"/>
        <v>0</v>
      </c>
      <c r="R40" s="36">
        <f t="shared" si="3"/>
        <v>0</v>
      </c>
    </row>
    <row r="41" spans="1:18" s="2" customFormat="1" x14ac:dyDescent="0.2">
      <c r="A41" s="263">
        <v>32</v>
      </c>
      <c r="B41" s="298" t="s">
        <v>69</v>
      </c>
      <c r="C41" s="348">
        <v>18.00000000132</v>
      </c>
      <c r="D41" s="335">
        <v>1</v>
      </c>
      <c r="E41" s="278">
        <v>3</v>
      </c>
      <c r="F41" s="278">
        <v>3</v>
      </c>
      <c r="G41" s="278">
        <v>2</v>
      </c>
      <c r="H41" s="278">
        <v>4</v>
      </c>
      <c r="I41" s="278">
        <v>2</v>
      </c>
      <c r="J41" s="278">
        <v>1</v>
      </c>
      <c r="K41" s="336" t="s">
        <v>30</v>
      </c>
      <c r="L41" s="336" t="s">
        <v>30</v>
      </c>
      <c r="M41" s="278">
        <v>3</v>
      </c>
      <c r="N41" s="278"/>
      <c r="O41" s="33">
        <f t="shared" ref="O41:O69" si="4">COUNTIF(D41:N41,"&gt;0")</f>
        <v>8</v>
      </c>
      <c r="P41" s="34">
        <f t="shared" ref="P41:P69" si="5">COUNTIF(D41:F41,"&gt;=12")+COUNTIF(H41,"&gt;=12")+COUNTIF(J41:K41,"&gt;=12")+COUNTIF(M41,"&gt;=12")+COUNTIF(G41,"&gt;=16")+COUNTIF(I41,"&gt;=16")+COUNTIF(L41,"&gt;=16")+COUNTIF(N41,"&gt;=16")</f>
        <v>0</v>
      </c>
      <c r="Q41" s="35">
        <f t="shared" ref="Q41:Q69" si="6">COUNTIF(D41:F41,"=20")+COUNTIF(H41,"=20")+COUNTIF(J41:K41,"=20")+COUNTIF(M41,"=20")+COUNTIF(D41:N41,"=25")</f>
        <v>0</v>
      </c>
      <c r="R41" s="36">
        <f t="shared" ref="R41:R69" si="7">COUNTIF(D41:N41,"=25")</f>
        <v>0</v>
      </c>
    </row>
    <row r="42" spans="1:18" s="2" customFormat="1" x14ac:dyDescent="0.2">
      <c r="A42" s="263">
        <v>34</v>
      </c>
      <c r="B42" s="276" t="s">
        <v>67</v>
      </c>
      <c r="C42" s="331">
        <v>17.0001</v>
      </c>
      <c r="D42" s="278">
        <v>16</v>
      </c>
      <c r="E42" s="335" t="s">
        <v>30</v>
      </c>
      <c r="F42" s="335" t="s">
        <v>30</v>
      </c>
      <c r="G42" s="336" t="s">
        <v>30</v>
      </c>
      <c r="H42" s="277"/>
      <c r="I42" s="277"/>
      <c r="J42" s="277"/>
      <c r="K42" s="277"/>
      <c r="L42" s="277"/>
      <c r="M42" s="278">
        <v>1</v>
      </c>
      <c r="N42" s="277"/>
      <c r="O42" s="33">
        <f t="shared" si="4"/>
        <v>2</v>
      </c>
      <c r="P42" s="34">
        <f t="shared" si="5"/>
        <v>1</v>
      </c>
      <c r="Q42" s="35">
        <f t="shared" si="6"/>
        <v>0</v>
      </c>
      <c r="R42" s="36">
        <f t="shared" si="7"/>
        <v>0</v>
      </c>
    </row>
    <row r="43" spans="1:18" s="2" customFormat="1" x14ac:dyDescent="0.2">
      <c r="A43" s="263">
        <v>35</v>
      </c>
      <c r="B43" s="276" t="s">
        <v>84</v>
      </c>
      <c r="C43" s="331">
        <v>17.000000101019999</v>
      </c>
      <c r="D43" s="335" t="s">
        <v>30</v>
      </c>
      <c r="E43" s="335" t="s">
        <v>30</v>
      </c>
      <c r="F43" s="278"/>
      <c r="G43" s="336" t="s">
        <v>30</v>
      </c>
      <c r="H43" s="278"/>
      <c r="I43" s="278">
        <v>2</v>
      </c>
      <c r="J43" s="278">
        <v>4</v>
      </c>
      <c r="K43" s="278">
        <v>1</v>
      </c>
      <c r="L43" s="278">
        <v>2</v>
      </c>
      <c r="M43" s="278">
        <v>1</v>
      </c>
      <c r="N43" s="278">
        <v>7</v>
      </c>
      <c r="O43" s="33">
        <f t="shared" si="4"/>
        <v>6</v>
      </c>
      <c r="P43" s="34">
        <f t="shared" si="5"/>
        <v>0</v>
      </c>
      <c r="Q43" s="35">
        <f t="shared" si="6"/>
        <v>0</v>
      </c>
      <c r="R43" s="36">
        <f t="shared" si="7"/>
        <v>0</v>
      </c>
    </row>
    <row r="44" spans="1:18" s="2" customFormat="1" x14ac:dyDescent="0.2">
      <c r="A44" s="263">
        <v>36</v>
      </c>
      <c r="B44" s="276" t="s">
        <v>72</v>
      </c>
      <c r="C44" s="331">
        <v>14.000010000010001</v>
      </c>
      <c r="D44" s="335" t="s">
        <v>30</v>
      </c>
      <c r="E44" s="335" t="s">
        <v>30</v>
      </c>
      <c r="F44" s="335"/>
      <c r="G44" s="336" t="s">
        <v>30</v>
      </c>
      <c r="H44" s="278"/>
      <c r="I44" s="278"/>
      <c r="J44" s="278"/>
      <c r="K44" s="278">
        <v>12</v>
      </c>
      <c r="L44" s="278">
        <v>2</v>
      </c>
      <c r="M44" s="278"/>
      <c r="N44" s="278"/>
      <c r="O44" s="33">
        <f t="shared" si="4"/>
        <v>2</v>
      </c>
      <c r="P44" s="34">
        <f t="shared" si="5"/>
        <v>1</v>
      </c>
      <c r="Q44" s="35">
        <f t="shared" si="6"/>
        <v>0</v>
      </c>
      <c r="R44" s="36">
        <f t="shared" si="7"/>
        <v>0</v>
      </c>
    </row>
    <row r="45" spans="1:18" s="2" customFormat="1" x14ac:dyDescent="0.2">
      <c r="A45" s="263">
        <v>37</v>
      </c>
      <c r="B45" s="276" t="s">
        <v>80</v>
      </c>
      <c r="C45" s="347">
        <v>12.00000001011</v>
      </c>
      <c r="D45" s="335" t="s">
        <v>30</v>
      </c>
      <c r="E45" s="278">
        <v>1</v>
      </c>
      <c r="F45" s="278">
        <v>1</v>
      </c>
      <c r="G45" s="278">
        <v>2</v>
      </c>
      <c r="H45" s="278">
        <v>5</v>
      </c>
      <c r="I45" s="336" t="s">
        <v>30</v>
      </c>
      <c r="J45" s="278">
        <v>3</v>
      </c>
      <c r="K45" s="336" t="s">
        <v>30</v>
      </c>
      <c r="L45" s="278"/>
      <c r="M45" s="278"/>
      <c r="N45" s="278"/>
      <c r="O45" s="33">
        <f t="shared" si="4"/>
        <v>5</v>
      </c>
      <c r="P45" s="34">
        <f t="shared" si="5"/>
        <v>0</v>
      </c>
      <c r="Q45" s="35">
        <f t="shared" si="6"/>
        <v>0</v>
      </c>
      <c r="R45" s="36">
        <f t="shared" si="7"/>
        <v>0</v>
      </c>
    </row>
    <row r="46" spans="1:18" s="2" customFormat="1" x14ac:dyDescent="0.2">
      <c r="A46" s="263">
        <v>38</v>
      </c>
      <c r="B46" s="276" t="s">
        <v>109</v>
      </c>
      <c r="C46" s="331">
        <v>11</v>
      </c>
      <c r="D46" s="335" t="s">
        <v>30</v>
      </c>
      <c r="E46" s="335" t="s">
        <v>30</v>
      </c>
      <c r="F46" s="335"/>
      <c r="G46" s="336" t="s">
        <v>30</v>
      </c>
      <c r="H46" s="278"/>
      <c r="I46" s="278"/>
      <c r="J46" s="278"/>
      <c r="K46" s="278">
        <v>1</v>
      </c>
      <c r="L46" s="278"/>
      <c r="M46" s="278">
        <v>1</v>
      </c>
      <c r="N46" s="278">
        <v>9</v>
      </c>
      <c r="O46" s="33">
        <f>COUNTIF(D46:N46,"&gt;0")</f>
        <v>3</v>
      </c>
      <c r="P46" s="34">
        <f>COUNTIF(D46:F46,"&gt;=12")+COUNTIF(H46,"&gt;=12")+COUNTIF(J46:K46,"&gt;=12")+COUNTIF(M46,"&gt;=12")+COUNTIF(G46,"&gt;=16")+COUNTIF(I46,"&gt;=16")+COUNTIF(L46,"&gt;=16")+COUNTIF(N46,"&gt;=16")</f>
        <v>0</v>
      </c>
      <c r="Q46" s="35">
        <f>COUNTIF(D46:F46,"=20")+COUNTIF(H46,"=20")+COUNTIF(J46:K46,"=20")+COUNTIF(M46,"=20")+COUNTIF(D46:N46,"=25")</f>
        <v>0</v>
      </c>
      <c r="R46" s="36">
        <f>COUNTIF(D46:N46,"=25")</f>
        <v>0</v>
      </c>
    </row>
    <row r="47" spans="1:18" s="2" customFormat="1" x14ac:dyDescent="0.2">
      <c r="A47" s="263">
        <v>39</v>
      </c>
      <c r="B47" s="276" t="s">
        <v>82</v>
      </c>
      <c r="C47" s="331">
        <v>9.0000009999999993</v>
      </c>
      <c r="D47" s="278">
        <v>9</v>
      </c>
      <c r="E47" s="335" t="s">
        <v>30</v>
      </c>
      <c r="F47" s="335" t="s">
        <v>30</v>
      </c>
      <c r="G47" s="336" t="s">
        <v>30</v>
      </c>
      <c r="H47" s="277"/>
      <c r="I47" s="277"/>
      <c r="J47" s="277"/>
      <c r="K47" s="277"/>
      <c r="L47" s="277"/>
      <c r="M47" s="277"/>
      <c r="N47" s="277"/>
      <c r="O47" s="33">
        <f t="shared" si="4"/>
        <v>1</v>
      </c>
      <c r="P47" s="34">
        <f t="shared" si="5"/>
        <v>0</v>
      </c>
      <c r="Q47" s="35">
        <f t="shared" si="6"/>
        <v>0</v>
      </c>
      <c r="R47" s="36">
        <f t="shared" si="7"/>
        <v>0</v>
      </c>
    </row>
    <row r="48" spans="1:18" s="2" customFormat="1" x14ac:dyDescent="0.2">
      <c r="A48" s="263">
        <v>39</v>
      </c>
      <c r="B48" s="276" t="s">
        <v>83</v>
      </c>
      <c r="C48" s="331">
        <v>9.0000009999999993</v>
      </c>
      <c r="D48" s="278">
        <v>9</v>
      </c>
      <c r="E48" s="335" t="s">
        <v>30</v>
      </c>
      <c r="F48" s="335" t="s">
        <v>30</v>
      </c>
      <c r="G48" s="336" t="s">
        <v>30</v>
      </c>
      <c r="H48" s="277"/>
      <c r="I48" s="277"/>
      <c r="J48" s="277"/>
      <c r="K48" s="277"/>
      <c r="L48" s="277"/>
      <c r="M48" s="277"/>
      <c r="N48" s="277"/>
      <c r="O48" s="33">
        <f t="shared" si="4"/>
        <v>1</v>
      </c>
      <c r="P48" s="34">
        <f t="shared" si="5"/>
        <v>0</v>
      </c>
      <c r="Q48" s="35">
        <f t="shared" si="6"/>
        <v>0</v>
      </c>
      <c r="R48" s="36">
        <f t="shared" si="7"/>
        <v>0</v>
      </c>
    </row>
    <row r="49" spans="1:18" s="2" customFormat="1" x14ac:dyDescent="0.2">
      <c r="A49" s="263">
        <v>41</v>
      </c>
      <c r="B49" s="276" t="s">
        <v>90</v>
      </c>
      <c r="C49" s="331">
        <v>8.0000000010000001</v>
      </c>
      <c r="D49" s="278">
        <v>1</v>
      </c>
      <c r="E49" s="278">
        <v>1</v>
      </c>
      <c r="F49" s="335" t="s">
        <v>30</v>
      </c>
      <c r="G49" s="336" t="s">
        <v>30</v>
      </c>
      <c r="H49" s="336" t="s">
        <v>30</v>
      </c>
      <c r="I49" s="278"/>
      <c r="J49" s="278">
        <v>4</v>
      </c>
      <c r="K49" s="278">
        <v>1</v>
      </c>
      <c r="L49" s="278"/>
      <c r="M49" s="278">
        <v>1</v>
      </c>
      <c r="N49" s="278"/>
      <c r="O49" s="33">
        <f t="shared" si="4"/>
        <v>5</v>
      </c>
      <c r="P49" s="34">
        <f t="shared" si="5"/>
        <v>0</v>
      </c>
      <c r="Q49" s="35">
        <f t="shared" si="6"/>
        <v>0</v>
      </c>
      <c r="R49" s="36">
        <f t="shared" si="7"/>
        <v>0</v>
      </c>
    </row>
    <row r="50" spans="1:18" s="2" customFormat="1" x14ac:dyDescent="0.2">
      <c r="A50" s="263">
        <v>42</v>
      </c>
      <c r="B50" s="21" t="s">
        <v>85</v>
      </c>
      <c r="C50" s="348">
        <v>7.0000001000000003</v>
      </c>
      <c r="D50" s="335" t="s">
        <v>30</v>
      </c>
      <c r="E50" s="335" t="s">
        <v>30</v>
      </c>
      <c r="F50" s="278">
        <v>7</v>
      </c>
      <c r="G50" s="336" t="s">
        <v>30</v>
      </c>
      <c r="H50" s="278"/>
      <c r="I50" s="278"/>
      <c r="J50" s="278"/>
      <c r="K50" s="278"/>
      <c r="L50" s="278"/>
      <c r="M50" s="278"/>
      <c r="N50" s="278"/>
      <c r="O50" s="33">
        <f t="shared" si="4"/>
        <v>1</v>
      </c>
      <c r="P50" s="34">
        <f t="shared" si="5"/>
        <v>0</v>
      </c>
      <c r="Q50" s="35">
        <f t="shared" si="6"/>
        <v>0</v>
      </c>
      <c r="R50" s="36">
        <f t="shared" si="7"/>
        <v>0</v>
      </c>
    </row>
    <row r="51" spans="1:18" s="2" customFormat="1" x14ac:dyDescent="0.2">
      <c r="A51" s="263">
        <v>42</v>
      </c>
      <c r="B51" s="276" t="s">
        <v>87</v>
      </c>
      <c r="C51" s="331">
        <v>7.0000001000000003</v>
      </c>
      <c r="D51" s="278">
        <v>7</v>
      </c>
      <c r="E51" s="335" t="s">
        <v>30</v>
      </c>
      <c r="F51" s="335" t="s">
        <v>30</v>
      </c>
      <c r="G51" s="336" t="s">
        <v>30</v>
      </c>
      <c r="H51" s="277"/>
      <c r="I51" s="277"/>
      <c r="J51" s="277"/>
      <c r="K51" s="277"/>
      <c r="L51" s="277"/>
      <c r="M51" s="277"/>
      <c r="N51" s="277"/>
      <c r="O51" s="33">
        <f t="shared" si="4"/>
        <v>1</v>
      </c>
      <c r="P51" s="34">
        <f t="shared" si="5"/>
        <v>0</v>
      </c>
      <c r="Q51" s="35">
        <f t="shared" si="6"/>
        <v>0</v>
      </c>
      <c r="R51" s="36">
        <f t="shared" si="7"/>
        <v>0</v>
      </c>
    </row>
    <row r="52" spans="1:18" s="2" customFormat="1" x14ac:dyDescent="0.2">
      <c r="A52" s="263">
        <v>44</v>
      </c>
      <c r="B52" s="21" t="s">
        <v>89</v>
      </c>
      <c r="C52" s="348">
        <v>7.0000000100099999</v>
      </c>
      <c r="D52" s="335" t="s">
        <v>30</v>
      </c>
      <c r="E52" s="335" t="s">
        <v>30</v>
      </c>
      <c r="F52" s="278">
        <v>5</v>
      </c>
      <c r="G52" s="336" t="s">
        <v>30</v>
      </c>
      <c r="H52" s="278"/>
      <c r="I52" s="278">
        <v>2</v>
      </c>
      <c r="J52" s="278"/>
      <c r="K52" s="278"/>
      <c r="L52" s="278"/>
      <c r="M52" s="278"/>
      <c r="N52" s="278"/>
      <c r="O52" s="33">
        <f t="shared" si="4"/>
        <v>2</v>
      </c>
      <c r="P52" s="34">
        <f t="shared" si="5"/>
        <v>0</v>
      </c>
      <c r="Q52" s="35">
        <f t="shared" si="6"/>
        <v>0</v>
      </c>
      <c r="R52" s="36">
        <f t="shared" si="7"/>
        <v>0</v>
      </c>
    </row>
    <row r="53" spans="1:18" s="2" customFormat="1" x14ac:dyDescent="0.2">
      <c r="A53" s="263">
        <v>45</v>
      </c>
      <c r="B53" s="21" t="s">
        <v>91</v>
      </c>
      <c r="C53" s="348">
        <v>6.0000000010100001</v>
      </c>
      <c r="D53" s="335" t="s">
        <v>30</v>
      </c>
      <c r="E53" s="335" t="s">
        <v>30</v>
      </c>
      <c r="F53" s="278">
        <v>4</v>
      </c>
      <c r="G53" s="336" t="s">
        <v>30</v>
      </c>
      <c r="H53" s="278"/>
      <c r="I53" s="278">
        <v>2</v>
      </c>
      <c r="J53" s="278"/>
      <c r="K53" s="278"/>
      <c r="L53" s="278"/>
      <c r="M53" s="278"/>
      <c r="N53" s="278"/>
      <c r="O53" s="33">
        <f t="shared" si="4"/>
        <v>2</v>
      </c>
      <c r="P53" s="34">
        <f t="shared" si="5"/>
        <v>0</v>
      </c>
      <c r="Q53" s="35">
        <f t="shared" si="6"/>
        <v>0</v>
      </c>
      <c r="R53" s="36">
        <f t="shared" si="7"/>
        <v>0</v>
      </c>
    </row>
    <row r="54" spans="1:18" s="2" customFormat="1" x14ac:dyDescent="0.2">
      <c r="A54" s="263">
        <v>46</v>
      </c>
      <c r="B54" s="21" t="s">
        <v>93</v>
      </c>
      <c r="C54" s="348">
        <v>5.0000000099999999</v>
      </c>
      <c r="D54" s="335" t="s">
        <v>30</v>
      </c>
      <c r="E54" s="335" t="s">
        <v>30</v>
      </c>
      <c r="F54" s="278">
        <v>5</v>
      </c>
      <c r="G54" s="336" t="s">
        <v>30</v>
      </c>
      <c r="H54" s="278"/>
      <c r="I54" s="278"/>
      <c r="J54" s="278"/>
      <c r="K54" s="278"/>
      <c r="L54" s="278"/>
      <c r="M54" s="278"/>
      <c r="N54" s="278"/>
      <c r="O54" s="33">
        <f t="shared" si="4"/>
        <v>1</v>
      </c>
      <c r="P54" s="34">
        <f t="shared" si="5"/>
        <v>0</v>
      </c>
      <c r="Q54" s="35">
        <f t="shared" si="6"/>
        <v>0</v>
      </c>
      <c r="R54" s="36">
        <f t="shared" si="7"/>
        <v>0</v>
      </c>
    </row>
    <row r="55" spans="1:18" s="2" customFormat="1" x14ac:dyDescent="0.2">
      <c r="A55" s="263">
        <v>47</v>
      </c>
      <c r="B55" s="276" t="s">
        <v>398</v>
      </c>
      <c r="C55" s="331">
        <v>4.0000000010000001</v>
      </c>
      <c r="D55" s="335" t="s">
        <v>30</v>
      </c>
      <c r="E55" s="335" t="s">
        <v>30</v>
      </c>
      <c r="F55" s="335"/>
      <c r="G55" s="336" t="s">
        <v>30</v>
      </c>
      <c r="H55" s="278"/>
      <c r="I55" s="278"/>
      <c r="J55" s="278"/>
      <c r="K55" s="278"/>
      <c r="L55" s="278"/>
      <c r="M55" s="278">
        <v>4</v>
      </c>
      <c r="N55" s="278"/>
      <c r="O55" s="33">
        <f t="shared" si="4"/>
        <v>1</v>
      </c>
      <c r="P55" s="34">
        <f t="shared" si="5"/>
        <v>0</v>
      </c>
      <c r="Q55" s="35">
        <f t="shared" si="6"/>
        <v>0</v>
      </c>
      <c r="R55" s="36">
        <f t="shared" si="7"/>
        <v>0</v>
      </c>
    </row>
    <row r="56" spans="1:18" s="2" customFormat="1" x14ac:dyDescent="0.2">
      <c r="A56" s="263">
        <v>47</v>
      </c>
      <c r="B56" s="276" t="s">
        <v>399</v>
      </c>
      <c r="C56" s="331">
        <v>4.0000000010000001</v>
      </c>
      <c r="D56" s="335" t="s">
        <v>30</v>
      </c>
      <c r="E56" s="335" t="s">
        <v>30</v>
      </c>
      <c r="F56" s="335"/>
      <c r="G56" s="336" t="s">
        <v>30</v>
      </c>
      <c r="H56" s="278"/>
      <c r="I56" s="278"/>
      <c r="J56" s="278"/>
      <c r="K56" s="278"/>
      <c r="L56" s="278"/>
      <c r="M56" s="278">
        <v>4</v>
      </c>
      <c r="N56" s="278"/>
      <c r="O56" s="33">
        <f t="shared" si="4"/>
        <v>1</v>
      </c>
      <c r="P56" s="34">
        <f t="shared" si="5"/>
        <v>0</v>
      </c>
      <c r="Q56" s="35">
        <f t="shared" si="6"/>
        <v>0</v>
      </c>
      <c r="R56" s="36">
        <f t="shared" si="7"/>
        <v>0</v>
      </c>
    </row>
    <row r="57" spans="1:18" s="2" customFormat="1" x14ac:dyDescent="0.2">
      <c r="A57" s="263">
        <v>47</v>
      </c>
      <c r="B57" s="276" t="s">
        <v>96</v>
      </c>
      <c r="C57" s="331">
        <v>4.0000000010000001</v>
      </c>
      <c r="D57" s="335" t="s">
        <v>30</v>
      </c>
      <c r="E57" s="335" t="s">
        <v>30</v>
      </c>
      <c r="F57" s="335"/>
      <c r="G57" s="336" t="s">
        <v>30</v>
      </c>
      <c r="H57" s="278"/>
      <c r="I57" s="278"/>
      <c r="J57" s="278"/>
      <c r="K57" s="278"/>
      <c r="L57" s="278">
        <v>4</v>
      </c>
      <c r="M57" s="278"/>
      <c r="N57" s="278"/>
      <c r="O57" s="33">
        <f t="shared" si="4"/>
        <v>1</v>
      </c>
      <c r="P57" s="34">
        <f t="shared" si="5"/>
        <v>0</v>
      </c>
      <c r="Q57" s="35">
        <f t="shared" si="6"/>
        <v>0</v>
      </c>
      <c r="R57" s="36">
        <f t="shared" si="7"/>
        <v>0</v>
      </c>
    </row>
    <row r="58" spans="1:18" s="2" customFormat="1" x14ac:dyDescent="0.2">
      <c r="A58" s="263">
        <v>47</v>
      </c>
      <c r="B58" s="276" t="s">
        <v>97</v>
      </c>
      <c r="C58" s="331">
        <v>4.0000000010000001</v>
      </c>
      <c r="D58" s="335" t="s">
        <v>30</v>
      </c>
      <c r="E58" s="335" t="s">
        <v>30</v>
      </c>
      <c r="F58" s="278"/>
      <c r="G58" s="278">
        <v>4</v>
      </c>
      <c r="H58" s="278"/>
      <c r="I58" s="336" t="s">
        <v>30</v>
      </c>
      <c r="J58" s="278"/>
      <c r="K58" s="278"/>
      <c r="L58" s="278"/>
      <c r="M58" s="278"/>
      <c r="N58" s="278"/>
      <c r="O58" s="33">
        <f t="shared" si="4"/>
        <v>1</v>
      </c>
      <c r="P58" s="34">
        <f t="shared" si="5"/>
        <v>0</v>
      </c>
      <c r="Q58" s="35">
        <f t="shared" si="6"/>
        <v>0</v>
      </c>
      <c r="R58" s="36">
        <f t="shared" si="7"/>
        <v>0</v>
      </c>
    </row>
    <row r="59" spans="1:18" s="2" customFormat="1" x14ac:dyDescent="0.2">
      <c r="A59" s="263">
        <v>51</v>
      </c>
      <c r="B59" s="276" t="s">
        <v>98</v>
      </c>
      <c r="C59" s="331">
        <v>4.0000000001</v>
      </c>
      <c r="D59" s="278">
        <v>3</v>
      </c>
      <c r="E59" s="335" t="s">
        <v>30</v>
      </c>
      <c r="F59" s="335" t="s">
        <v>30</v>
      </c>
      <c r="G59" s="336" t="s">
        <v>30</v>
      </c>
      <c r="H59" s="278"/>
      <c r="I59" s="278"/>
      <c r="J59" s="278"/>
      <c r="K59" s="278">
        <v>1</v>
      </c>
      <c r="L59" s="278"/>
      <c r="M59" s="278"/>
      <c r="N59" s="278"/>
      <c r="O59" s="33">
        <f t="shared" si="4"/>
        <v>2</v>
      </c>
      <c r="P59" s="34">
        <f t="shared" si="5"/>
        <v>0</v>
      </c>
      <c r="Q59" s="35">
        <f t="shared" si="6"/>
        <v>0</v>
      </c>
      <c r="R59" s="36">
        <f t="shared" si="7"/>
        <v>0</v>
      </c>
    </row>
    <row r="60" spans="1:18" s="2" customFormat="1" x14ac:dyDescent="0.2">
      <c r="A60" s="263">
        <v>52</v>
      </c>
      <c r="B60" s="276" t="s">
        <v>101</v>
      </c>
      <c r="C60" s="331">
        <v>4.00000000002</v>
      </c>
      <c r="D60" s="335" t="s">
        <v>30</v>
      </c>
      <c r="E60" s="335" t="s">
        <v>30</v>
      </c>
      <c r="F60" s="278"/>
      <c r="G60" s="336" t="s">
        <v>30</v>
      </c>
      <c r="H60" s="278"/>
      <c r="I60" s="278">
        <v>2</v>
      </c>
      <c r="J60" s="278"/>
      <c r="K60" s="278"/>
      <c r="L60" s="278">
        <v>2</v>
      </c>
      <c r="M60" s="278"/>
      <c r="N60" s="278"/>
      <c r="O60" s="33">
        <f t="shared" si="4"/>
        <v>2</v>
      </c>
      <c r="P60" s="34">
        <f t="shared" si="5"/>
        <v>0</v>
      </c>
      <c r="Q60" s="35">
        <f t="shared" si="6"/>
        <v>0</v>
      </c>
      <c r="R60" s="36">
        <f t="shared" si="7"/>
        <v>0</v>
      </c>
    </row>
    <row r="61" spans="1:18" s="2" customFormat="1" x14ac:dyDescent="0.2">
      <c r="A61" s="263">
        <v>53</v>
      </c>
      <c r="B61" s="276" t="s">
        <v>102</v>
      </c>
      <c r="C61" s="347">
        <v>3.00000000001</v>
      </c>
      <c r="D61" s="335" t="s">
        <v>30</v>
      </c>
      <c r="E61" s="335" t="s">
        <v>30</v>
      </c>
      <c r="F61" s="335"/>
      <c r="G61" s="278">
        <v>2</v>
      </c>
      <c r="H61" s="278">
        <v>1</v>
      </c>
      <c r="I61" s="336" t="s">
        <v>30</v>
      </c>
      <c r="J61" s="278"/>
      <c r="K61" s="278"/>
      <c r="L61" s="278"/>
      <c r="M61" s="278"/>
      <c r="N61" s="278"/>
      <c r="O61" s="33">
        <f t="shared" si="4"/>
        <v>2</v>
      </c>
      <c r="P61" s="34">
        <f t="shared" si="5"/>
        <v>0</v>
      </c>
      <c r="Q61" s="35">
        <f t="shared" si="6"/>
        <v>0</v>
      </c>
      <c r="R61" s="36">
        <f t="shared" si="7"/>
        <v>0</v>
      </c>
    </row>
    <row r="62" spans="1:18" s="2" customFormat="1" x14ac:dyDescent="0.2">
      <c r="A62" s="263">
        <v>54</v>
      </c>
      <c r="B62" s="276" t="s">
        <v>104</v>
      </c>
      <c r="C62" s="331">
        <v>2.00000000001</v>
      </c>
      <c r="D62" s="335" t="s">
        <v>30</v>
      </c>
      <c r="E62" s="335" t="s">
        <v>30</v>
      </c>
      <c r="F62" s="335"/>
      <c r="G62" s="336" t="s">
        <v>30</v>
      </c>
      <c r="H62" s="278"/>
      <c r="I62" s="278"/>
      <c r="J62" s="278"/>
      <c r="K62" s="278"/>
      <c r="L62" s="278">
        <v>2</v>
      </c>
      <c r="M62" s="278"/>
      <c r="N62" s="278"/>
      <c r="O62" s="33">
        <f t="shared" si="4"/>
        <v>1</v>
      </c>
      <c r="P62" s="34">
        <f t="shared" si="5"/>
        <v>0</v>
      </c>
      <c r="Q62" s="35">
        <f t="shared" si="6"/>
        <v>0</v>
      </c>
      <c r="R62" s="36">
        <f t="shared" si="7"/>
        <v>0</v>
      </c>
    </row>
    <row r="63" spans="1:18" s="2" customFormat="1" x14ac:dyDescent="0.2">
      <c r="A63" s="263">
        <v>55</v>
      </c>
      <c r="B63" s="276" t="s">
        <v>106</v>
      </c>
      <c r="C63" s="347">
        <v>1</v>
      </c>
      <c r="D63" s="335" t="s">
        <v>30</v>
      </c>
      <c r="E63" s="335" t="s">
        <v>30</v>
      </c>
      <c r="F63" s="278">
        <v>1</v>
      </c>
      <c r="G63" s="336" t="s">
        <v>30</v>
      </c>
      <c r="H63" s="278"/>
      <c r="I63" s="278"/>
      <c r="J63" s="278"/>
      <c r="K63" s="278"/>
      <c r="L63" s="278"/>
      <c r="M63" s="278"/>
      <c r="N63" s="278"/>
      <c r="O63" s="33">
        <f t="shared" si="4"/>
        <v>1</v>
      </c>
      <c r="P63" s="34">
        <f t="shared" si="5"/>
        <v>0</v>
      </c>
      <c r="Q63" s="35">
        <f t="shared" si="6"/>
        <v>0</v>
      </c>
      <c r="R63" s="36">
        <f t="shared" si="7"/>
        <v>0</v>
      </c>
    </row>
    <row r="64" spans="1:18" s="2" customFormat="1" x14ac:dyDescent="0.2">
      <c r="A64" s="263">
        <v>55</v>
      </c>
      <c r="B64" s="276" t="s">
        <v>108</v>
      </c>
      <c r="C64" s="331">
        <v>1</v>
      </c>
      <c r="D64" s="278">
        <v>1</v>
      </c>
      <c r="E64" s="335" t="s">
        <v>30</v>
      </c>
      <c r="F64" s="335" t="s">
        <v>30</v>
      </c>
      <c r="G64" s="336" t="s">
        <v>30</v>
      </c>
      <c r="H64" s="278"/>
      <c r="I64" s="278"/>
      <c r="J64" s="278"/>
      <c r="K64" s="278"/>
      <c r="L64" s="278"/>
      <c r="M64" s="278"/>
      <c r="N64" s="278"/>
      <c r="O64" s="33">
        <f t="shared" si="4"/>
        <v>1</v>
      </c>
      <c r="P64" s="34">
        <f t="shared" si="5"/>
        <v>0</v>
      </c>
      <c r="Q64" s="35">
        <f t="shared" si="6"/>
        <v>0</v>
      </c>
      <c r="R64" s="36">
        <f t="shared" si="7"/>
        <v>0</v>
      </c>
    </row>
    <row r="65" spans="1:18" s="2" customFormat="1" x14ac:dyDescent="0.2">
      <c r="A65" s="263">
        <v>55</v>
      </c>
      <c r="B65" s="276" t="s">
        <v>110</v>
      </c>
      <c r="C65" s="331">
        <v>1</v>
      </c>
      <c r="D65" s="335" t="s">
        <v>30</v>
      </c>
      <c r="E65" s="335" t="s">
        <v>30</v>
      </c>
      <c r="F65" s="335"/>
      <c r="G65" s="336" t="s">
        <v>30</v>
      </c>
      <c r="H65" s="278"/>
      <c r="I65" s="278"/>
      <c r="J65" s="278"/>
      <c r="K65" s="278">
        <v>1</v>
      </c>
      <c r="L65" s="278"/>
      <c r="M65" s="278"/>
      <c r="N65" s="278"/>
      <c r="O65" s="33">
        <f t="shared" si="4"/>
        <v>1</v>
      </c>
      <c r="P65" s="34">
        <f t="shared" si="5"/>
        <v>0</v>
      </c>
      <c r="Q65" s="35">
        <f t="shared" si="6"/>
        <v>0</v>
      </c>
      <c r="R65" s="36">
        <f t="shared" si="7"/>
        <v>0</v>
      </c>
    </row>
    <row r="66" spans="1:18" s="2" customFormat="1" x14ac:dyDescent="0.2">
      <c r="A66" s="263">
        <v>55</v>
      </c>
      <c r="B66" s="276" t="s">
        <v>397</v>
      </c>
      <c r="C66" s="331">
        <v>1</v>
      </c>
      <c r="D66" s="335" t="s">
        <v>30</v>
      </c>
      <c r="E66" s="335" t="s">
        <v>30</v>
      </c>
      <c r="F66" s="335"/>
      <c r="G66" s="336" t="s">
        <v>30</v>
      </c>
      <c r="H66" s="278"/>
      <c r="I66" s="278"/>
      <c r="J66" s="278"/>
      <c r="K66" s="278"/>
      <c r="L66" s="278"/>
      <c r="M66" s="278">
        <v>1</v>
      </c>
      <c r="N66" s="278"/>
      <c r="O66" s="33">
        <f t="shared" si="4"/>
        <v>1</v>
      </c>
      <c r="P66" s="34">
        <f t="shared" si="5"/>
        <v>0</v>
      </c>
      <c r="Q66" s="35">
        <f t="shared" si="6"/>
        <v>0</v>
      </c>
      <c r="R66" s="36">
        <f t="shared" si="7"/>
        <v>0</v>
      </c>
    </row>
    <row r="67" spans="1:18" s="2" customFormat="1" x14ac:dyDescent="0.2">
      <c r="A67" s="263">
        <v>55</v>
      </c>
      <c r="B67" s="303" t="s">
        <v>434</v>
      </c>
      <c r="C67" s="331">
        <v>1</v>
      </c>
      <c r="D67" s="335" t="s">
        <v>30</v>
      </c>
      <c r="E67" s="335" t="s">
        <v>30</v>
      </c>
      <c r="F67" s="335"/>
      <c r="G67" s="336" t="s">
        <v>30</v>
      </c>
      <c r="H67" s="278"/>
      <c r="I67" s="278"/>
      <c r="J67" s="278">
        <v>1</v>
      </c>
      <c r="K67" s="278"/>
      <c r="L67" s="278"/>
      <c r="M67" s="278"/>
      <c r="N67" s="278"/>
      <c r="O67" s="33">
        <f>COUNTIF(D67:N67,"&gt;0")</f>
        <v>1</v>
      </c>
      <c r="P67" s="34">
        <f>COUNTIF(D67:F67,"&gt;=12")+COUNTIF(H67,"&gt;=12")+COUNTIF(J67:K67,"&gt;=12")+COUNTIF(M67,"&gt;=12")+COUNTIF(G67,"&gt;=16")+COUNTIF(I67,"&gt;=16")+COUNTIF(L67,"&gt;=16")+COUNTIF(N67,"&gt;=16")</f>
        <v>0</v>
      </c>
      <c r="Q67" s="35">
        <f>COUNTIF(D67:F67,"=20")+COUNTIF(H67,"=20")+COUNTIF(J67:K67,"=20")+COUNTIF(M67,"=20")+COUNTIF(D67:N67,"=25")</f>
        <v>0</v>
      </c>
      <c r="R67" s="36">
        <f>COUNTIF(D67:N67,"=25")</f>
        <v>0</v>
      </c>
    </row>
    <row r="68" spans="1:18" s="2" customFormat="1" x14ac:dyDescent="0.2">
      <c r="A68" s="263">
        <v>55</v>
      </c>
      <c r="B68" s="276" t="s">
        <v>111</v>
      </c>
      <c r="C68" s="331">
        <v>1</v>
      </c>
      <c r="D68" s="278">
        <v>1</v>
      </c>
      <c r="E68" s="335" t="s">
        <v>30</v>
      </c>
      <c r="F68" s="335" t="s">
        <v>30</v>
      </c>
      <c r="G68" s="336" t="s">
        <v>30</v>
      </c>
      <c r="H68" s="278"/>
      <c r="I68" s="278"/>
      <c r="J68" s="278"/>
      <c r="K68" s="278"/>
      <c r="L68" s="278"/>
      <c r="M68" s="278"/>
      <c r="N68" s="278"/>
      <c r="O68" s="33">
        <f t="shared" si="4"/>
        <v>1</v>
      </c>
      <c r="P68" s="34">
        <f t="shared" si="5"/>
        <v>0</v>
      </c>
      <c r="Q68" s="35">
        <f t="shared" si="6"/>
        <v>0</v>
      </c>
      <c r="R68" s="36">
        <f t="shared" si="7"/>
        <v>0</v>
      </c>
    </row>
    <row r="69" spans="1:18" s="2" customFormat="1" x14ac:dyDescent="0.2">
      <c r="A69" s="263">
        <v>55</v>
      </c>
      <c r="B69" s="276" t="s">
        <v>112</v>
      </c>
      <c r="C69" s="331">
        <v>1</v>
      </c>
      <c r="D69" s="278">
        <v>1</v>
      </c>
      <c r="E69" s="335" t="s">
        <v>30</v>
      </c>
      <c r="F69" s="335" t="s">
        <v>30</v>
      </c>
      <c r="G69" s="336" t="s">
        <v>30</v>
      </c>
      <c r="H69" s="278"/>
      <c r="I69" s="278"/>
      <c r="J69" s="278"/>
      <c r="K69" s="278"/>
      <c r="L69" s="278"/>
      <c r="M69" s="278"/>
      <c r="N69" s="278"/>
      <c r="O69" s="40">
        <f t="shared" si="4"/>
        <v>1</v>
      </c>
      <c r="P69" s="41">
        <f t="shared" si="5"/>
        <v>0</v>
      </c>
      <c r="Q69" s="42">
        <f t="shared" si="6"/>
        <v>0</v>
      </c>
      <c r="R69" s="43">
        <f t="shared" si="7"/>
        <v>0</v>
      </c>
    </row>
    <row r="70" spans="1:18" s="2" customFormat="1" x14ac:dyDescent="0.2">
      <c r="A70" s="53">
        <f>COUNT(A9:A69)</f>
        <v>61</v>
      </c>
      <c r="B70" s="54" t="s">
        <v>113</v>
      </c>
      <c r="C70" s="55"/>
      <c r="D70" s="56">
        <f>COUNTIF(D9:D69,"&gt;=0")</f>
        <v>25</v>
      </c>
      <c r="E70" s="56">
        <f>COUNTIF(E9:E69,"&gt;=0")</f>
        <v>17</v>
      </c>
      <c r="F70" s="56">
        <f>COUNTIF(F9:F69,"&gt;=0")</f>
        <v>21</v>
      </c>
      <c r="G70" s="56">
        <f>COUNTIF(G9:G69,"&gt;=0")</f>
        <v>13</v>
      </c>
      <c r="H70" s="56">
        <f>COUNTIF(H9:H69,"&gt;=0")</f>
        <v>14</v>
      </c>
      <c r="I70" s="56">
        <f t="shared" ref="I70:N70" si="8">COUNTIF(I9:I69,"&gt;=0")+COUNTIF(I9:I69,"=v")+COUNTIF(I9:I69,"=w")</f>
        <v>26</v>
      </c>
      <c r="J70" s="56">
        <f t="shared" si="8"/>
        <v>19</v>
      </c>
      <c r="K70" s="56">
        <f t="shared" si="8"/>
        <v>23</v>
      </c>
      <c r="L70" s="56">
        <f t="shared" si="8"/>
        <v>22</v>
      </c>
      <c r="M70" s="56">
        <f t="shared" si="8"/>
        <v>24</v>
      </c>
      <c r="N70" s="56">
        <f t="shared" si="8"/>
        <v>19</v>
      </c>
      <c r="O70" s="55"/>
      <c r="P70" s="57">
        <f>SUM(P9:P69)</f>
        <v>60</v>
      </c>
      <c r="Q70" s="57">
        <f>SUM(Q9:Q69)</f>
        <v>21</v>
      </c>
      <c r="R70" s="272">
        <f>SUM(R9:R69)</f>
        <v>8</v>
      </c>
    </row>
    <row r="71" spans="1:18" x14ac:dyDescent="0.2">
      <c r="A71" s="60"/>
    </row>
  </sheetData>
  <autoFilter ref="B8:R70"/>
  <conditionalFormatting sqref="D70:N70">
    <cfRule type="top10" dxfId="103" priority="64" stopIfTrue="1" rank="1"/>
  </conditionalFormatting>
  <conditionalFormatting sqref="I40:I41 I38 I21:I31 I18:I19 I9:I16 I33:I36 I50:I69 I43:I47 L9:L69 N9:N69 G9:G66 G68:G69">
    <cfRule type="cellIs" dxfId="102" priority="58" stopIfTrue="1" operator="equal">
      <formula>25</formula>
    </cfRule>
    <cfRule type="cellIs" dxfId="101" priority="59" stopIfTrue="1" operator="equal">
      <formula>16</formula>
    </cfRule>
    <cfRule type="cellIs" dxfId="100" priority="60" stopIfTrue="1" operator="equal">
      <formula>20</formula>
    </cfRule>
  </conditionalFormatting>
  <conditionalFormatting sqref="D48:E48 K32 J9:K31 D50:F66 D9:F47 M9:M69 H9:H69 J33:K69 D68:F69">
    <cfRule type="cellIs" dxfId="99" priority="61" stopIfTrue="1" operator="equal">
      <formula>12</formula>
    </cfRule>
    <cfRule type="cellIs" dxfId="98" priority="62" stopIfTrue="1" operator="equal">
      <formula>16</formula>
    </cfRule>
    <cfRule type="cellIs" dxfId="97" priority="63" stopIfTrue="1" operator="equal">
      <formula>20</formula>
    </cfRule>
  </conditionalFormatting>
  <conditionalFormatting sqref="D49:E49">
    <cfRule type="cellIs" dxfId="96" priority="52" stopIfTrue="1" operator="equal">
      <formula>12</formula>
    </cfRule>
    <cfRule type="cellIs" dxfId="95" priority="53" stopIfTrue="1" operator="equal">
      <formula>16</formula>
    </cfRule>
    <cfRule type="cellIs" dxfId="94" priority="54" stopIfTrue="1" operator="equal">
      <formula>20</formula>
    </cfRule>
  </conditionalFormatting>
  <conditionalFormatting sqref="F48:F49">
    <cfRule type="cellIs" dxfId="93" priority="49" stopIfTrue="1" operator="equal">
      <formula>12</formula>
    </cfRule>
    <cfRule type="cellIs" dxfId="92" priority="50" stopIfTrue="1" operator="equal">
      <formula>16</formula>
    </cfRule>
    <cfRule type="cellIs" dxfId="91" priority="51" stopIfTrue="1" operator="equal">
      <formula>20</formula>
    </cfRule>
  </conditionalFormatting>
  <conditionalFormatting sqref="I17">
    <cfRule type="cellIs" dxfId="90" priority="40" stopIfTrue="1" operator="equal">
      <formula>25</formula>
    </cfRule>
    <cfRule type="cellIs" dxfId="89" priority="41" stopIfTrue="1" operator="equal">
      <formula>16</formula>
    </cfRule>
    <cfRule type="cellIs" dxfId="88" priority="42" stopIfTrue="1" operator="equal">
      <formula>20</formula>
    </cfRule>
  </conditionalFormatting>
  <conditionalFormatting sqref="I20">
    <cfRule type="cellIs" dxfId="87" priority="34" stopIfTrue="1" operator="equal">
      <formula>25</formula>
    </cfRule>
    <cfRule type="cellIs" dxfId="86" priority="35" stopIfTrue="1" operator="equal">
      <formula>16</formula>
    </cfRule>
    <cfRule type="cellIs" dxfId="85" priority="36" stopIfTrue="1" operator="equal">
      <formula>20</formula>
    </cfRule>
  </conditionalFormatting>
  <conditionalFormatting sqref="I32">
    <cfRule type="cellIs" dxfId="84" priority="28" stopIfTrue="1" operator="equal">
      <formula>25</formula>
    </cfRule>
    <cfRule type="cellIs" dxfId="83" priority="29" stopIfTrue="1" operator="equal">
      <formula>16</formula>
    </cfRule>
    <cfRule type="cellIs" dxfId="82" priority="30" stopIfTrue="1" operator="equal">
      <formula>20</formula>
    </cfRule>
  </conditionalFormatting>
  <conditionalFormatting sqref="J32">
    <cfRule type="cellIs" dxfId="81" priority="31" stopIfTrue="1" operator="equal">
      <formula>12</formula>
    </cfRule>
    <cfRule type="cellIs" dxfId="80" priority="32" stopIfTrue="1" operator="equal">
      <formula>16</formula>
    </cfRule>
    <cfRule type="cellIs" dxfId="79" priority="33" stopIfTrue="1" operator="equal">
      <formula>20</formula>
    </cfRule>
  </conditionalFormatting>
  <conditionalFormatting sqref="I37">
    <cfRule type="cellIs" dxfId="78" priority="25" stopIfTrue="1" operator="equal">
      <formula>25</formula>
    </cfRule>
    <cfRule type="cellIs" dxfId="77" priority="26" stopIfTrue="1" operator="equal">
      <formula>16</formula>
    </cfRule>
    <cfRule type="cellIs" dxfId="76" priority="27" stopIfTrue="1" operator="equal">
      <formula>20</formula>
    </cfRule>
  </conditionalFormatting>
  <conditionalFormatting sqref="I39">
    <cfRule type="cellIs" dxfId="75" priority="22" stopIfTrue="1" operator="equal">
      <formula>25</formula>
    </cfRule>
    <cfRule type="cellIs" dxfId="74" priority="23" stopIfTrue="1" operator="equal">
      <formula>16</formula>
    </cfRule>
    <cfRule type="cellIs" dxfId="73" priority="24" stopIfTrue="1" operator="equal">
      <formula>20</formula>
    </cfRule>
  </conditionalFormatting>
  <conditionalFormatting sqref="I42">
    <cfRule type="cellIs" dxfId="72" priority="19" stopIfTrue="1" operator="equal">
      <formula>25</formula>
    </cfRule>
    <cfRule type="cellIs" dxfId="71" priority="20" stopIfTrue="1" operator="equal">
      <formula>16</formula>
    </cfRule>
    <cfRule type="cellIs" dxfId="70" priority="21" stopIfTrue="1" operator="equal">
      <formula>20</formula>
    </cfRule>
  </conditionalFormatting>
  <conditionalFormatting sqref="I48">
    <cfRule type="cellIs" dxfId="69" priority="10" stopIfTrue="1" operator="equal">
      <formula>25</formula>
    </cfRule>
    <cfRule type="cellIs" dxfId="68" priority="11" stopIfTrue="1" operator="equal">
      <formula>16</formula>
    </cfRule>
    <cfRule type="cellIs" dxfId="67" priority="12" stopIfTrue="1" operator="equal">
      <formula>20</formula>
    </cfRule>
  </conditionalFormatting>
  <conditionalFormatting sqref="I49">
    <cfRule type="cellIs" dxfId="66" priority="7" stopIfTrue="1" operator="equal">
      <formula>25</formula>
    </cfRule>
    <cfRule type="cellIs" dxfId="65" priority="8" stopIfTrue="1" operator="equal">
      <formula>16</formula>
    </cfRule>
    <cfRule type="cellIs" dxfId="64" priority="9" stopIfTrue="1" operator="equal">
      <formula>20</formula>
    </cfRule>
  </conditionalFormatting>
  <conditionalFormatting sqref="B51 B9 B53:B69 B11:B47">
    <cfRule type="duplicateValues" dxfId="63" priority="3214" stopIfTrue="1"/>
  </conditionalFormatting>
  <conditionalFormatting sqref="O9:O69">
    <cfRule type="top10" dxfId="62" priority="3962" stopIfTrue="1" rank="1"/>
  </conditionalFormatting>
  <conditionalFormatting sqref="P9:P69">
    <cfRule type="top10" dxfId="61" priority="3964" stopIfTrue="1" rank="1"/>
  </conditionalFormatting>
  <conditionalFormatting sqref="Q9:Q69">
    <cfRule type="top10" dxfId="60" priority="3966" stopIfTrue="1" rank="1"/>
  </conditionalFormatting>
  <conditionalFormatting sqref="R9:R69">
    <cfRule type="top10" dxfId="59" priority="3968" stopIfTrue="1" rank="1"/>
  </conditionalFormatting>
  <conditionalFormatting sqref="G67">
    <cfRule type="cellIs" dxfId="58" priority="1" stopIfTrue="1" operator="equal">
      <formula>25</formula>
    </cfRule>
    <cfRule type="cellIs" dxfId="57" priority="2" stopIfTrue="1" operator="equal">
      <formula>16</formula>
    </cfRule>
    <cfRule type="cellIs" dxfId="56" priority="3" stopIfTrue="1" operator="equal">
      <formula>20</formula>
    </cfRule>
  </conditionalFormatting>
  <conditionalFormatting sqref="D67:F67">
    <cfRule type="cellIs" dxfId="55" priority="4" stopIfTrue="1" operator="equal">
      <formula>12</formula>
    </cfRule>
    <cfRule type="cellIs" dxfId="54" priority="5" stopIfTrue="1" operator="equal">
      <formula>16</formula>
    </cfRule>
    <cfRule type="cellIs" dxfId="53" priority="6" stopIfTrue="1" operator="equal">
      <formula>20</formula>
    </cfRule>
  </conditionalFormatting>
  <printOptions horizontalCentered="1"/>
  <pageMargins left="0.39370078740157483" right="0.39370078740157483" top="0.78740157480314965" bottom="0.39370078740157483" header="0.59055118110236227" footer="0"/>
  <pageSetup paperSize="9" fitToHeight="0" orientation="landscape" r:id="rId1"/>
  <headerFooter>
    <oddHeader>&amp;RPage &amp;P of &amp;N</oddHeader>
  </headerFooter>
  <ignoredErrors>
    <ignoredError sqref="O10:R31 O33:R45 O68:R69 O47:R66"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A1:R37"/>
  <sheetViews>
    <sheetView showGridLines="0" showRowColHeaders="0" zoomScaleNormal="100" workbookViewId="0">
      <pane ySplit="8" topLeftCell="A9" activePane="bottomLeft" state="frozen"/>
      <selection pane="bottomLeft" activeCell="S1" sqref="S1"/>
    </sheetView>
  </sheetViews>
  <sheetFormatPr defaultRowHeight="12.75" x14ac:dyDescent="0.2"/>
  <cols>
    <col min="1" max="1" width="6.140625" style="252" customWidth="1"/>
    <col min="2" max="2" width="20.5703125" style="60" bestFit="1" customWidth="1"/>
    <col min="3" max="3" width="8.7109375" style="60" customWidth="1"/>
    <col min="4" max="14" width="6.7109375" style="60" customWidth="1"/>
    <col min="15" max="17" width="3.7109375" style="60" customWidth="1"/>
    <col min="18" max="18" width="5.28515625" style="60" customWidth="1"/>
    <col min="19" max="16384" width="9.140625" style="60"/>
  </cols>
  <sheetData>
    <row r="1" spans="1:18" x14ac:dyDescent="0.2">
      <c r="B1" s="238" t="s">
        <v>0</v>
      </c>
      <c r="G1" s="252" t="s">
        <v>441</v>
      </c>
      <c r="H1" s="252"/>
      <c r="J1" s="334" t="s">
        <v>2</v>
      </c>
      <c r="K1" s="332"/>
      <c r="L1" s="343" t="s">
        <v>445</v>
      </c>
      <c r="M1" s="333"/>
      <c r="N1" s="344" t="s">
        <v>446</v>
      </c>
      <c r="O1" s="4"/>
      <c r="P1" s="5" t="s">
        <v>4</v>
      </c>
      <c r="Q1" s="5"/>
    </row>
    <row r="2" spans="1:18" x14ac:dyDescent="0.2">
      <c r="B2" s="1" t="s">
        <v>444</v>
      </c>
      <c r="I2" s="6"/>
      <c r="J2" s="3"/>
      <c r="K2" s="3"/>
      <c r="L2" s="3"/>
      <c r="M2" s="7"/>
      <c r="N2" s="2"/>
      <c r="O2" s="4"/>
      <c r="P2" s="8" t="s">
        <v>5</v>
      </c>
      <c r="Q2" s="8"/>
    </row>
    <row r="3" spans="1:18" x14ac:dyDescent="0.2">
      <c r="B3" s="341" t="s">
        <v>450</v>
      </c>
      <c r="C3" s="352"/>
      <c r="I3" s="3"/>
      <c r="J3" s="3"/>
      <c r="K3" s="3"/>
      <c r="L3" s="3"/>
      <c r="M3" s="3"/>
      <c r="N3" s="3"/>
      <c r="O3" s="4"/>
      <c r="P3" s="9" t="s">
        <v>6</v>
      </c>
      <c r="Q3" s="9"/>
    </row>
    <row r="4" spans="1:18" s="2" customFormat="1" x14ac:dyDescent="0.2">
      <c r="A4" s="303" t="s">
        <v>7</v>
      </c>
      <c r="B4" s="246"/>
      <c r="C4" s="278" t="s">
        <v>7</v>
      </c>
      <c r="D4" s="240" t="str">
        <f>HYPERLINK("http://kaart.delfi.ee/?bookmark=cda1a90728898d6a841fffc33e06fd12","Haapsalu")</f>
        <v>Haapsalu</v>
      </c>
      <c r="E4" s="240" t="str">
        <f>HYPERLINK("http://kaart.delfi.ee/?bookmark=9e89d88e4e67e76c671400cf5b86620c","K-Järve")</f>
        <v>K-Järve</v>
      </c>
      <c r="F4" s="240" t="str">
        <f>HYPERLINK("http://kaart.delfi.ee/?bookmark=9e89d88e4e67e76c671400cf5b86620c","K-Järve")</f>
        <v>K-Järve</v>
      </c>
      <c r="G4" s="241" t="str">
        <f>HYPERLINK("http://kaart.delfi.ee/?bookmark=cda1a90728898d6a841fffc33e06fd12","Haapsalu")</f>
        <v>Haapsalu</v>
      </c>
      <c r="H4" s="240" t="str">
        <f>HYPERLINK("http://kaart.delfi.ee/?bookmark=cda1a90728898d6a841fffc33e06fd12","Haapsalu")</f>
        <v>Haapsalu</v>
      </c>
      <c r="I4" s="241" t="str">
        <f>HYPERLINK("http://kaart.delfi.ee/?bookmark=9e89d88e4e67e76c671400cf5b86620c","K-Järve")</f>
        <v>K-Järve</v>
      </c>
      <c r="J4" s="240" t="str">
        <f>HYPERLINK("http://kaart.delfi.ee/?bookmark=9e89d88e4e67e76c671400cf5b86620c","K-Järve")</f>
        <v>K-Järve</v>
      </c>
      <c r="K4" s="240" t="str">
        <f>HYPERLINK("http://kaart.delfi.ee/?bookmark=0807568cf7d8a03cedbb545921254497","Tallinn")</f>
        <v>Tallinn</v>
      </c>
      <c r="L4" s="241" t="str">
        <f>HYPERLINK("http://kaart.delfi.ee/?bookmark=0807568cf7d8a03cedbb545921254497","Tallinn")</f>
        <v>Tallinn</v>
      </c>
      <c r="M4" s="240" t="str">
        <f>HYPERLINK("http://kaart.delfi.ee/?bookmark=0807568cf7d8a03cedbb545921254497","Tallinn")</f>
        <v>Tallinn</v>
      </c>
      <c r="N4" s="241" t="str">
        <f>HYPERLINK("http://kaart.delfi.ee/?bookmark=0807568cf7d8a03cedbb545921254497","Tallinn")</f>
        <v>Tallinn</v>
      </c>
      <c r="O4" s="12" t="s">
        <v>8</v>
      </c>
      <c r="P4" s="13"/>
      <c r="Q4" s="14"/>
      <c r="R4" s="15"/>
    </row>
    <row r="5" spans="1:18" s="2" customFormat="1" ht="13.5" thickBot="1" x14ac:dyDescent="0.25">
      <c r="A5" s="303" t="s">
        <v>7</v>
      </c>
      <c r="B5" s="246" t="s">
        <v>393</v>
      </c>
      <c r="C5" s="278" t="s">
        <v>7</v>
      </c>
      <c r="D5" s="278" t="s">
        <v>9</v>
      </c>
      <c r="E5" s="339" t="s">
        <v>9</v>
      </c>
      <c r="F5" s="339" t="s">
        <v>9</v>
      </c>
      <c r="G5" s="16" t="s">
        <v>3</v>
      </c>
      <c r="H5" s="278" t="s">
        <v>9</v>
      </c>
      <c r="I5" s="340" t="s">
        <v>3</v>
      </c>
      <c r="J5" s="339" t="s">
        <v>9</v>
      </c>
      <c r="K5" s="278" t="s">
        <v>9</v>
      </c>
      <c r="L5" s="16" t="s">
        <v>3</v>
      </c>
      <c r="M5" s="339" t="s">
        <v>9</v>
      </c>
      <c r="N5" s="340" t="s">
        <v>3</v>
      </c>
      <c r="O5" s="17" t="s">
        <v>7</v>
      </c>
      <c r="P5" s="13" t="s">
        <v>10</v>
      </c>
      <c r="Q5" s="14"/>
      <c r="R5" s="18" t="s">
        <v>11</v>
      </c>
    </row>
    <row r="6" spans="1:18" s="2" customFormat="1" x14ac:dyDescent="0.2">
      <c r="A6" s="303" t="s">
        <v>7</v>
      </c>
      <c r="B6" s="278" t="s">
        <v>7</v>
      </c>
      <c r="C6" s="278" t="s">
        <v>7</v>
      </c>
      <c r="D6" s="242" t="str">
        <f>HYPERLINK("http://www.petanque.ee/index.php?id=103589&amp;cid=403","28.11")</f>
        <v>28.11</v>
      </c>
      <c r="E6" s="337" t="str">
        <f>HYPERLINK("http://www.petanque.ee/index.php?id=103589&amp;cid=405","19.12")</f>
        <v>19.12</v>
      </c>
      <c r="F6" s="337" t="str">
        <f>HYPERLINK("http://www.petanque.ee/index.php?id=103589&amp;cid=406","20.12")</f>
        <v>20.12</v>
      </c>
      <c r="G6" s="243" t="str">
        <f>HYPERLINK("http://www.petanque.ee/index.php?id=103589&amp;cid=407","23.01")</f>
        <v>23.01</v>
      </c>
      <c r="H6" s="242" t="str">
        <f>HYPERLINK("http://www.petanque.ee/index.php?id=103589&amp;cid=408","24.01")</f>
        <v>24.01</v>
      </c>
      <c r="I6" s="338" t="str">
        <f>HYPERLINK("http://www.petanque.ee/index.php?id=103589&amp;cid=409","20.02")</f>
        <v>20.02</v>
      </c>
      <c r="J6" s="337" t="str">
        <f>HYPERLINK("http://www.petanque.ee/index.php?id=103589&amp;cid=410","21.02")</f>
        <v>21.02</v>
      </c>
      <c r="K6" s="242" t="str">
        <f>HYPERLINK("http://www.petanque.ee/index.php?id=103589&amp;cid=411","19.03")</f>
        <v>19.03</v>
      </c>
      <c r="L6" s="243" t="str">
        <f>HYPERLINK("http://www.petanque.ee/index.php?id=103589&amp;cid=412","20.03")</f>
        <v>20.03</v>
      </c>
      <c r="M6" s="337" t="str">
        <f>HYPERLINK("http://www.petanque.ee/index.php?id=103589&amp;cid=413","16.04")</f>
        <v>16.04</v>
      </c>
      <c r="N6" s="338" t="str">
        <f>HYPERLINK("http://www.petanque.ee/index.php?id=103589&amp;cid=414","17.04")</f>
        <v>17.04</v>
      </c>
      <c r="O6" s="19" t="s">
        <v>7</v>
      </c>
      <c r="P6" s="4" t="s">
        <v>12</v>
      </c>
      <c r="Q6" s="20" t="s">
        <v>13</v>
      </c>
      <c r="R6" s="18" t="s">
        <v>14</v>
      </c>
    </row>
    <row r="7" spans="1:18" s="2" customFormat="1" x14ac:dyDescent="0.2">
      <c r="A7" s="303" t="s">
        <v>7</v>
      </c>
      <c r="B7" s="10" t="s">
        <v>7</v>
      </c>
      <c r="C7" s="21" t="s">
        <v>7</v>
      </c>
      <c r="D7" s="61" t="s">
        <v>16</v>
      </c>
      <c r="E7" s="61" t="s">
        <v>17</v>
      </c>
      <c r="F7" s="61" t="s">
        <v>16</v>
      </c>
      <c r="G7" s="62" t="s">
        <v>18</v>
      </c>
      <c r="H7" s="61" t="s">
        <v>16</v>
      </c>
      <c r="I7" s="63" t="s">
        <v>17</v>
      </c>
      <c r="J7" s="61" t="s">
        <v>16</v>
      </c>
      <c r="K7" s="61" t="s">
        <v>17</v>
      </c>
      <c r="L7" s="62" t="s">
        <v>19</v>
      </c>
      <c r="M7" s="61" t="s">
        <v>17</v>
      </c>
      <c r="N7" s="63" t="s">
        <v>16</v>
      </c>
      <c r="O7" s="17" t="s">
        <v>7</v>
      </c>
      <c r="P7" s="19" t="s">
        <v>7</v>
      </c>
      <c r="Q7" s="19" t="s">
        <v>20</v>
      </c>
      <c r="R7" s="18" t="s">
        <v>21</v>
      </c>
    </row>
    <row r="8" spans="1:18" s="2" customFormat="1" x14ac:dyDescent="0.2">
      <c r="A8" s="262" t="s">
        <v>22</v>
      </c>
      <c r="B8" s="10" t="s">
        <v>23</v>
      </c>
      <c r="C8" s="307" t="s">
        <v>24</v>
      </c>
      <c r="D8" s="244" t="str">
        <f>HYPERLINK("#1!G1","  1  ")</f>
        <v xml:space="preserve">  1  </v>
      </c>
      <c r="E8" s="244" t="str">
        <f>HYPERLINK("#2!I1","  2  ")</f>
        <v xml:space="preserve">  2  </v>
      </c>
      <c r="F8" s="244" t="str">
        <f>HYPERLINK("#3!G1","  3  ")</f>
        <v xml:space="preserve">  3  </v>
      </c>
      <c r="G8" s="245" t="str">
        <f>HYPERLINK("#4!I1","  4  ")</f>
        <v xml:space="preserve">  4  </v>
      </c>
      <c r="H8" s="244" t="str">
        <f>HYPERLINK("#5!G1","  5  ")</f>
        <v xml:space="preserve">  5  </v>
      </c>
      <c r="I8" s="245" t="str">
        <f>HYPERLINK("#6!H1","  6  ")</f>
        <v xml:space="preserve">  6  </v>
      </c>
      <c r="J8" s="244" t="str">
        <f>HYPERLINK("#7!G1","  7  ")</f>
        <v xml:space="preserve">  7  </v>
      </c>
      <c r="K8" s="244" t="str">
        <f>HYPERLINK("#8!H1","  8  ")</f>
        <v xml:space="preserve">  8  </v>
      </c>
      <c r="L8" s="245" t="str">
        <f>HYPERLINK("#9!H1","  9  ")</f>
        <v xml:space="preserve">  9  </v>
      </c>
      <c r="M8" s="244" t="str">
        <f>HYPERLINK("#10!H1","  10  ")</f>
        <v xml:space="preserve">  10  </v>
      </c>
      <c r="N8" s="322" t="str">
        <f>HYPERLINK("#11!G1","  11  ")</f>
        <v xml:space="preserve">  11  </v>
      </c>
      <c r="O8" s="24" t="s">
        <v>7</v>
      </c>
      <c r="P8" s="25" t="s">
        <v>7</v>
      </c>
      <c r="Q8" s="25" t="s">
        <v>7</v>
      </c>
      <c r="R8" s="26" t="s">
        <v>7</v>
      </c>
    </row>
    <row r="9" spans="1:18" s="2" customFormat="1" x14ac:dyDescent="0.2">
      <c r="A9" s="263">
        <v>1</v>
      </c>
      <c r="B9" s="304" t="s">
        <v>36</v>
      </c>
      <c r="C9" s="331">
        <v>99.003200010010005</v>
      </c>
      <c r="D9" s="278">
        <v>16</v>
      </c>
      <c r="E9" s="278">
        <v>20</v>
      </c>
      <c r="F9" s="278">
        <v>20</v>
      </c>
      <c r="G9" s="336" t="s">
        <v>30</v>
      </c>
      <c r="H9" s="336" t="s">
        <v>30</v>
      </c>
      <c r="I9" s="277">
        <v>2</v>
      </c>
      <c r="J9" s="277">
        <v>20</v>
      </c>
      <c r="K9" s="336" t="s">
        <v>30</v>
      </c>
      <c r="L9" s="277"/>
      <c r="M9" s="278">
        <v>5</v>
      </c>
      <c r="N9" s="277">
        <v>16</v>
      </c>
      <c r="O9" s="33">
        <f t="shared" ref="O9:O35" si="0">COUNTIF(D9:N9,"&gt;0")</f>
        <v>7</v>
      </c>
      <c r="P9" s="34">
        <f t="shared" ref="P9:P35" si="1">COUNTIF(D9:F9,"&gt;=12")+COUNTIF(H9,"&gt;=12")+COUNTIF(J9:K9,"&gt;=12")+COUNTIF(M9,"&gt;=12")+COUNTIF(G9,"&gt;=16")+COUNTIF(I9,"&gt;=16")+COUNTIF(L9,"&gt;=16")+COUNTIF(N9,"&gt;=16")</f>
        <v>5</v>
      </c>
      <c r="Q9" s="35">
        <f t="shared" ref="Q9:Q35" si="2">COUNTIF(D9:F9,"=20")+COUNTIF(H9,"=20")+COUNTIF(J9:K9,"=20")+COUNTIF(M9,"=20")+COUNTIF(D9:N9,"=25")</f>
        <v>3</v>
      </c>
      <c r="R9" s="36">
        <f t="shared" ref="R9:R35" si="3">COUNTIF(D9:N9,"=25")</f>
        <v>0</v>
      </c>
    </row>
    <row r="10" spans="1:18" s="2" customFormat="1" x14ac:dyDescent="0.2">
      <c r="A10" s="263">
        <v>2</v>
      </c>
      <c r="B10" s="307" t="s">
        <v>33</v>
      </c>
      <c r="C10" s="348">
        <v>85.001121111200007</v>
      </c>
      <c r="D10" s="278">
        <v>12</v>
      </c>
      <c r="E10" s="278">
        <v>7</v>
      </c>
      <c r="F10" s="278">
        <v>9</v>
      </c>
      <c r="G10" s="277">
        <v>16</v>
      </c>
      <c r="H10" s="277">
        <v>20</v>
      </c>
      <c r="I10" s="336" t="s">
        <v>30</v>
      </c>
      <c r="J10" s="277">
        <v>12</v>
      </c>
      <c r="K10" s="335">
        <v>3</v>
      </c>
      <c r="L10" s="277">
        <v>5</v>
      </c>
      <c r="M10" s="336">
        <v>3</v>
      </c>
      <c r="N10" s="277">
        <v>4</v>
      </c>
      <c r="O10" s="33">
        <f t="shared" si="0"/>
        <v>10</v>
      </c>
      <c r="P10" s="34">
        <f t="shared" si="1"/>
        <v>4</v>
      </c>
      <c r="Q10" s="35">
        <f t="shared" si="2"/>
        <v>1</v>
      </c>
      <c r="R10" s="36">
        <f t="shared" si="3"/>
        <v>0</v>
      </c>
    </row>
    <row r="11" spans="1:18" s="2" customFormat="1" x14ac:dyDescent="0.2">
      <c r="A11" s="263">
        <v>3</v>
      </c>
      <c r="B11" s="306" t="s">
        <v>41</v>
      </c>
      <c r="C11" s="331">
        <v>60</v>
      </c>
      <c r="D11" s="278">
        <v>9</v>
      </c>
      <c r="E11" s="335" t="s">
        <v>30</v>
      </c>
      <c r="F11" s="335" t="s">
        <v>30</v>
      </c>
      <c r="G11" s="277">
        <v>25</v>
      </c>
      <c r="H11" s="277">
        <v>16</v>
      </c>
      <c r="I11" s="336" t="s">
        <v>30</v>
      </c>
      <c r="J11" s="277"/>
      <c r="K11" s="277">
        <v>5</v>
      </c>
      <c r="L11" s="277">
        <v>2</v>
      </c>
      <c r="M11" s="278">
        <v>1</v>
      </c>
      <c r="N11" s="330">
        <v>2</v>
      </c>
      <c r="O11" s="33">
        <f>COUNTIF(D11:N11,"&gt;0")</f>
        <v>7</v>
      </c>
      <c r="P11" s="34">
        <f>COUNTIF(D11:F11,"&gt;=12")+COUNTIF(H11,"&gt;=12")+COUNTIF(J11:K11,"&gt;=12")+COUNTIF(M11,"&gt;=12")+COUNTIF(G11,"&gt;=16")+COUNTIF(I11,"&gt;=16")+COUNTIF(L11,"&gt;=16")+COUNTIF(N11,"&gt;=16")</f>
        <v>2</v>
      </c>
      <c r="Q11" s="35">
        <f>COUNTIF(D11:F11,"=20")+COUNTIF(H11,"=20")+COUNTIF(J11:K11,"=20")+COUNTIF(M11,"=20")+COUNTIF(D11:N11,"=25")</f>
        <v>1</v>
      </c>
      <c r="R11" s="36">
        <f>COUNTIF(D11:N11,"=25")</f>
        <v>1</v>
      </c>
    </row>
    <row r="12" spans="1:18" s="2" customFormat="1" x14ac:dyDescent="0.2">
      <c r="A12" s="263">
        <v>4</v>
      </c>
      <c r="B12" s="327" t="s">
        <v>43</v>
      </c>
      <c r="C12" s="331">
        <v>60.010020100109998</v>
      </c>
      <c r="D12" s="335" t="s">
        <v>30</v>
      </c>
      <c r="E12" s="335" t="s">
        <v>30</v>
      </c>
      <c r="F12" s="278"/>
      <c r="G12" s="278">
        <v>12</v>
      </c>
      <c r="H12" s="278"/>
      <c r="I12" s="335">
        <v>2</v>
      </c>
      <c r="J12" s="278">
        <v>7</v>
      </c>
      <c r="K12" s="278">
        <v>3</v>
      </c>
      <c r="L12" s="278">
        <v>25</v>
      </c>
      <c r="M12" s="278">
        <v>1</v>
      </c>
      <c r="N12" s="278">
        <v>12</v>
      </c>
      <c r="O12" s="33">
        <f t="shared" si="0"/>
        <v>7</v>
      </c>
      <c r="P12" s="34">
        <f t="shared" si="1"/>
        <v>1</v>
      </c>
      <c r="Q12" s="35">
        <f t="shared" si="2"/>
        <v>1</v>
      </c>
      <c r="R12" s="36">
        <f t="shared" si="3"/>
        <v>1</v>
      </c>
    </row>
    <row r="13" spans="1:18" s="2" customFormat="1" x14ac:dyDescent="0.2">
      <c r="A13" s="263">
        <v>5</v>
      </c>
      <c r="B13" s="276" t="s">
        <v>46</v>
      </c>
      <c r="C13" s="331">
        <v>56.002099999999999</v>
      </c>
      <c r="D13" s="335" t="s">
        <v>30</v>
      </c>
      <c r="E13" s="335" t="s">
        <v>30</v>
      </c>
      <c r="F13" s="278"/>
      <c r="G13" s="336" t="s">
        <v>30</v>
      </c>
      <c r="H13" s="278"/>
      <c r="I13" s="278">
        <v>20</v>
      </c>
      <c r="J13" s="278"/>
      <c r="K13" s="278">
        <v>20</v>
      </c>
      <c r="L13" s="278"/>
      <c r="M13" s="278">
        <v>16</v>
      </c>
      <c r="N13" s="278"/>
      <c r="O13" s="33">
        <f t="shared" si="0"/>
        <v>3</v>
      </c>
      <c r="P13" s="34">
        <f t="shared" si="1"/>
        <v>3</v>
      </c>
      <c r="Q13" s="35">
        <f t="shared" si="2"/>
        <v>1</v>
      </c>
      <c r="R13" s="36">
        <f t="shared" si="3"/>
        <v>0</v>
      </c>
    </row>
    <row r="14" spans="1:18" s="2" customFormat="1" x14ac:dyDescent="0.2">
      <c r="A14" s="263">
        <v>6</v>
      </c>
      <c r="B14" s="276" t="s">
        <v>50</v>
      </c>
      <c r="C14" s="331">
        <v>55</v>
      </c>
      <c r="D14" s="335" t="s">
        <v>30</v>
      </c>
      <c r="E14" s="335" t="s">
        <v>30</v>
      </c>
      <c r="F14" s="278"/>
      <c r="G14" s="336" t="s">
        <v>30</v>
      </c>
      <c r="H14" s="278"/>
      <c r="I14" s="278">
        <v>20</v>
      </c>
      <c r="J14" s="278">
        <v>16</v>
      </c>
      <c r="K14" s="278">
        <v>1</v>
      </c>
      <c r="L14" s="278"/>
      <c r="M14" s="278">
        <v>16</v>
      </c>
      <c r="N14" s="330">
        <v>2</v>
      </c>
      <c r="O14" s="33">
        <f t="shared" si="0"/>
        <v>5</v>
      </c>
      <c r="P14" s="34">
        <f t="shared" si="1"/>
        <v>3</v>
      </c>
      <c r="Q14" s="35">
        <f t="shared" si="2"/>
        <v>0</v>
      </c>
      <c r="R14" s="36">
        <f t="shared" si="3"/>
        <v>0</v>
      </c>
    </row>
    <row r="15" spans="1:18" s="2" customFormat="1" x14ac:dyDescent="0.2">
      <c r="A15" s="263">
        <v>7</v>
      </c>
      <c r="B15" s="276" t="s">
        <v>42</v>
      </c>
      <c r="C15" s="331">
        <v>52.000011311000002</v>
      </c>
      <c r="D15" s="278">
        <v>5</v>
      </c>
      <c r="E15" s="335">
        <v>1</v>
      </c>
      <c r="F15" s="278">
        <v>9</v>
      </c>
      <c r="G15" s="277">
        <v>7</v>
      </c>
      <c r="H15" s="277">
        <v>7</v>
      </c>
      <c r="I15" s="278">
        <v>4</v>
      </c>
      <c r="J15" s="277">
        <v>7</v>
      </c>
      <c r="K15" s="335">
        <v>1</v>
      </c>
      <c r="L15" s="277">
        <v>12</v>
      </c>
      <c r="M15" s="278">
        <v>1</v>
      </c>
      <c r="N15" s="335">
        <v>2</v>
      </c>
      <c r="O15" s="33">
        <f t="shared" si="0"/>
        <v>11</v>
      </c>
      <c r="P15" s="34">
        <f t="shared" si="1"/>
        <v>0</v>
      </c>
      <c r="Q15" s="35">
        <f t="shared" si="2"/>
        <v>0</v>
      </c>
      <c r="R15" s="36">
        <f t="shared" si="3"/>
        <v>0</v>
      </c>
    </row>
    <row r="16" spans="1:18" s="2" customFormat="1" x14ac:dyDescent="0.2">
      <c r="A16" s="263">
        <v>8</v>
      </c>
      <c r="B16" s="276" t="s">
        <v>47</v>
      </c>
      <c r="C16" s="331">
        <v>42</v>
      </c>
      <c r="D16" s="278">
        <v>5</v>
      </c>
      <c r="E16" s="335">
        <v>1</v>
      </c>
      <c r="F16" s="278">
        <v>9</v>
      </c>
      <c r="G16" s="278">
        <v>5</v>
      </c>
      <c r="H16" s="278">
        <v>7</v>
      </c>
      <c r="I16" s="336" t="s">
        <v>30</v>
      </c>
      <c r="J16" s="335" t="s">
        <v>30</v>
      </c>
      <c r="K16" s="278">
        <v>1</v>
      </c>
      <c r="L16" s="278">
        <v>12</v>
      </c>
      <c r="M16" s="278">
        <v>1</v>
      </c>
      <c r="N16" s="330">
        <v>2</v>
      </c>
      <c r="O16" s="33">
        <f t="shared" si="0"/>
        <v>9</v>
      </c>
      <c r="P16" s="34">
        <f t="shared" si="1"/>
        <v>0</v>
      </c>
      <c r="Q16" s="35">
        <f t="shared" si="2"/>
        <v>0</v>
      </c>
      <c r="R16" s="36">
        <f t="shared" si="3"/>
        <v>0</v>
      </c>
    </row>
    <row r="17" spans="1:18" s="2" customFormat="1" x14ac:dyDescent="0.2">
      <c r="A17" s="263">
        <v>9</v>
      </c>
      <c r="B17" s="276" t="s">
        <v>49</v>
      </c>
      <c r="C17" s="331">
        <v>40</v>
      </c>
      <c r="D17" s="335" t="s">
        <v>30</v>
      </c>
      <c r="E17" s="335" t="s">
        <v>30</v>
      </c>
      <c r="F17" s="278"/>
      <c r="G17" s="336" t="s">
        <v>30</v>
      </c>
      <c r="H17" s="278"/>
      <c r="I17" s="278">
        <v>2</v>
      </c>
      <c r="J17" s="278">
        <v>16</v>
      </c>
      <c r="K17" s="278"/>
      <c r="L17" s="278">
        <v>20</v>
      </c>
      <c r="M17" s="278"/>
      <c r="N17" s="330">
        <v>2</v>
      </c>
      <c r="O17" s="33">
        <f t="shared" si="0"/>
        <v>4</v>
      </c>
      <c r="P17" s="34">
        <f t="shared" si="1"/>
        <v>2</v>
      </c>
      <c r="Q17" s="35">
        <f t="shared" si="2"/>
        <v>0</v>
      </c>
      <c r="R17" s="36">
        <f t="shared" si="3"/>
        <v>0</v>
      </c>
    </row>
    <row r="18" spans="1:18" s="2" customFormat="1" x14ac:dyDescent="0.2">
      <c r="A18" s="263">
        <v>10</v>
      </c>
      <c r="B18" s="276" t="s">
        <v>53</v>
      </c>
      <c r="C18" s="331">
        <v>38</v>
      </c>
      <c r="D18" s="335" t="s">
        <v>30</v>
      </c>
      <c r="E18" s="335" t="s">
        <v>30</v>
      </c>
      <c r="F18" s="278"/>
      <c r="G18" s="336" t="s">
        <v>30</v>
      </c>
      <c r="H18" s="278"/>
      <c r="I18" s="278">
        <v>2</v>
      </c>
      <c r="J18" s="278">
        <v>16</v>
      </c>
      <c r="K18" s="278">
        <v>1</v>
      </c>
      <c r="L18" s="278">
        <v>16</v>
      </c>
      <c r="M18" s="278">
        <v>1</v>
      </c>
      <c r="N18" s="330">
        <v>2</v>
      </c>
      <c r="O18" s="33">
        <f>COUNTIF(D18:N18,"&gt;0")</f>
        <v>6</v>
      </c>
      <c r="P18" s="34">
        <f>COUNTIF(D18:F18,"&gt;=12")+COUNTIF(H18,"&gt;=12")+COUNTIF(J18:K18,"&gt;=12")+COUNTIF(M18,"&gt;=12")+COUNTIF(G18,"&gt;=16")+COUNTIF(I18,"&gt;=16")+COUNTIF(L18,"&gt;=16")+COUNTIF(N18,"&gt;=16")</f>
        <v>2</v>
      </c>
      <c r="Q18" s="35">
        <f>COUNTIF(D18:F18,"=20")+COUNTIF(H18,"=20")+COUNTIF(J18:K18,"=20")+COUNTIF(M18,"=20")+COUNTIF(D18:N18,"=25")</f>
        <v>0</v>
      </c>
      <c r="R18" s="36">
        <f>COUNTIF(D18:N18,"=25")</f>
        <v>0</v>
      </c>
    </row>
    <row r="19" spans="1:18" s="2" customFormat="1" x14ac:dyDescent="0.2">
      <c r="A19" s="263">
        <v>11</v>
      </c>
      <c r="B19" s="299" t="s">
        <v>52</v>
      </c>
      <c r="C19" s="331">
        <v>37</v>
      </c>
      <c r="D19" s="335" t="s">
        <v>30</v>
      </c>
      <c r="E19" s="335" t="s">
        <v>30</v>
      </c>
      <c r="F19" s="278"/>
      <c r="G19" s="278">
        <v>20</v>
      </c>
      <c r="H19" s="278">
        <v>3</v>
      </c>
      <c r="I19" s="336" t="s">
        <v>30</v>
      </c>
      <c r="J19" s="278"/>
      <c r="K19" s="278">
        <v>4</v>
      </c>
      <c r="L19" s="278">
        <v>9</v>
      </c>
      <c r="M19" s="278">
        <v>1</v>
      </c>
      <c r="N19" s="278"/>
      <c r="O19" s="33">
        <f>COUNTIF(D19:N19,"&gt;0")</f>
        <v>5</v>
      </c>
      <c r="P19" s="34">
        <f>COUNTIF(D19:F19,"&gt;=12")+COUNTIF(H19,"&gt;=12")+COUNTIF(J19:K19,"&gt;=12")+COUNTIF(M19,"&gt;=12")+COUNTIF(G19,"&gt;=16")+COUNTIF(I19,"&gt;=16")+COUNTIF(L19,"&gt;=16")+COUNTIF(N19,"&gt;=16")</f>
        <v>1</v>
      </c>
      <c r="Q19" s="35">
        <f>COUNTIF(D19:F19,"=20")+COUNTIF(H19,"=20")+COUNTIF(J19:K19,"=20")+COUNTIF(M19,"=20")+COUNTIF(D19:N19,"=25")</f>
        <v>0</v>
      </c>
      <c r="R19" s="36">
        <f>COUNTIF(D19:N19,"=25")</f>
        <v>0</v>
      </c>
    </row>
    <row r="20" spans="1:18" s="2" customFormat="1" x14ac:dyDescent="0.2">
      <c r="A20" s="263">
        <v>12</v>
      </c>
      <c r="B20" s="276" t="s">
        <v>62</v>
      </c>
      <c r="C20" s="331">
        <v>26.000001020029998</v>
      </c>
      <c r="D20" s="278">
        <v>1</v>
      </c>
      <c r="E20" s="335" t="s">
        <v>30</v>
      </c>
      <c r="F20" s="335" t="s">
        <v>30</v>
      </c>
      <c r="G20" s="335">
        <v>2</v>
      </c>
      <c r="H20" s="278">
        <v>9</v>
      </c>
      <c r="I20" s="278">
        <v>2</v>
      </c>
      <c r="J20" s="278">
        <v>1</v>
      </c>
      <c r="K20" s="278">
        <v>5</v>
      </c>
      <c r="L20" s="278">
        <v>2</v>
      </c>
      <c r="M20" s="278">
        <v>1</v>
      </c>
      <c r="N20" s="278">
        <v>5</v>
      </c>
      <c r="O20" s="33">
        <f t="shared" si="0"/>
        <v>9</v>
      </c>
      <c r="P20" s="34">
        <f t="shared" si="1"/>
        <v>0</v>
      </c>
      <c r="Q20" s="35">
        <f t="shared" si="2"/>
        <v>0</v>
      </c>
      <c r="R20" s="36">
        <f t="shared" si="3"/>
        <v>0</v>
      </c>
    </row>
    <row r="21" spans="1:18" s="2" customFormat="1" x14ac:dyDescent="0.2">
      <c r="A21" s="263">
        <v>13</v>
      </c>
      <c r="B21" s="299" t="s">
        <v>61</v>
      </c>
      <c r="C21" s="331">
        <v>22.000100001010001</v>
      </c>
      <c r="D21" s="335" t="s">
        <v>30</v>
      </c>
      <c r="E21" s="335" t="s">
        <v>30</v>
      </c>
      <c r="F21" s="278"/>
      <c r="G21" s="278">
        <v>2</v>
      </c>
      <c r="H21" s="278">
        <v>16</v>
      </c>
      <c r="I21" s="336" t="s">
        <v>30</v>
      </c>
      <c r="J21" s="278"/>
      <c r="K21" s="278"/>
      <c r="L21" s="278">
        <v>4</v>
      </c>
      <c r="M21" s="278"/>
      <c r="N21" s="278"/>
      <c r="O21" s="33">
        <f t="shared" si="0"/>
        <v>3</v>
      </c>
      <c r="P21" s="34">
        <f t="shared" si="1"/>
        <v>1</v>
      </c>
      <c r="Q21" s="35">
        <f t="shared" si="2"/>
        <v>0</v>
      </c>
      <c r="R21" s="36">
        <f t="shared" si="3"/>
        <v>0</v>
      </c>
    </row>
    <row r="22" spans="1:18" s="2" customFormat="1" x14ac:dyDescent="0.2">
      <c r="A22" s="263">
        <v>14</v>
      </c>
      <c r="B22" s="276" t="s">
        <v>63</v>
      </c>
      <c r="C22" s="331">
        <v>21.000001109999999</v>
      </c>
      <c r="D22" s="278">
        <v>5</v>
      </c>
      <c r="E22" s="335" t="s">
        <v>30</v>
      </c>
      <c r="F22" s="335" t="s">
        <v>30</v>
      </c>
      <c r="G22" s="277">
        <v>9</v>
      </c>
      <c r="H22" s="277">
        <v>7</v>
      </c>
      <c r="I22" s="336" t="s">
        <v>30</v>
      </c>
      <c r="J22" s="277"/>
      <c r="K22" s="277"/>
      <c r="L22" s="277"/>
      <c r="M22" s="277"/>
      <c r="N22" s="277"/>
      <c r="O22" s="33">
        <f t="shared" si="0"/>
        <v>3</v>
      </c>
      <c r="P22" s="34">
        <f t="shared" si="1"/>
        <v>0</v>
      </c>
      <c r="Q22" s="35">
        <f t="shared" si="2"/>
        <v>0</v>
      </c>
      <c r="R22" s="36">
        <f t="shared" si="3"/>
        <v>0</v>
      </c>
    </row>
    <row r="23" spans="1:18" s="2" customFormat="1" x14ac:dyDescent="0.2">
      <c r="A23" s="263">
        <v>15</v>
      </c>
      <c r="B23" s="276" t="s">
        <v>74</v>
      </c>
      <c r="C23" s="331">
        <v>14.00000010011</v>
      </c>
      <c r="D23" s="278">
        <v>3</v>
      </c>
      <c r="E23" s="335" t="s">
        <v>30</v>
      </c>
      <c r="F23" s="335" t="s">
        <v>30</v>
      </c>
      <c r="G23" s="336" t="s">
        <v>30</v>
      </c>
      <c r="H23" s="278"/>
      <c r="I23" s="278">
        <v>2</v>
      </c>
      <c r="J23" s="278">
        <v>1</v>
      </c>
      <c r="K23" s="278">
        <v>1</v>
      </c>
      <c r="L23" s="278">
        <v>7</v>
      </c>
      <c r="M23" s="278"/>
      <c r="N23" s="278"/>
      <c r="O23" s="33">
        <f t="shared" si="0"/>
        <v>5</v>
      </c>
      <c r="P23" s="34">
        <f t="shared" si="1"/>
        <v>0</v>
      </c>
      <c r="Q23" s="35">
        <f t="shared" si="2"/>
        <v>0</v>
      </c>
      <c r="R23" s="36">
        <f t="shared" si="3"/>
        <v>0</v>
      </c>
    </row>
    <row r="24" spans="1:18" s="2" customFormat="1" x14ac:dyDescent="0.2">
      <c r="A24" s="263">
        <v>16</v>
      </c>
      <c r="B24" s="276" t="s">
        <v>75</v>
      </c>
      <c r="C24" s="331">
        <v>13.00000010011</v>
      </c>
      <c r="D24" s="278">
        <v>1</v>
      </c>
      <c r="E24" s="335" t="s">
        <v>30</v>
      </c>
      <c r="F24" s="335" t="s">
        <v>30</v>
      </c>
      <c r="G24" s="278">
        <v>2</v>
      </c>
      <c r="H24" s="278">
        <v>3</v>
      </c>
      <c r="I24" s="336" t="s">
        <v>30</v>
      </c>
      <c r="J24" s="278"/>
      <c r="K24" s="278"/>
      <c r="L24" s="278">
        <v>7</v>
      </c>
      <c r="M24" s="278"/>
      <c r="N24" s="278"/>
      <c r="O24" s="33">
        <f t="shared" si="0"/>
        <v>4</v>
      </c>
      <c r="P24" s="34">
        <f t="shared" si="1"/>
        <v>0</v>
      </c>
      <c r="Q24" s="35">
        <f t="shared" si="2"/>
        <v>0</v>
      </c>
      <c r="R24" s="36">
        <f t="shared" si="3"/>
        <v>0</v>
      </c>
    </row>
    <row r="25" spans="1:18" s="2" customFormat="1" x14ac:dyDescent="0.2">
      <c r="A25" s="263">
        <v>17</v>
      </c>
      <c r="B25" s="299" t="s">
        <v>95</v>
      </c>
      <c r="C25" s="331">
        <v>12.000000100019999</v>
      </c>
      <c r="D25" s="335" t="s">
        <v>30</v>
      </c>
      <c r="E25" s="335" t="s">
        <v>30</v>
      </c>
      <c r="F25" s="278"/>
      <c r="G25" s="278">
        <v>2</v>
      </c>
      <c r="H25" s="278"/>
      <c r="I25" s="336" t="s">
        <v>30</v>
      </c>
      <c r="J25" s="278"/>
      <c r="K25" s="278">
        <v>1</v>
      </c>
      <c r="L25" s="278">
        <v>2</v>
      </c>
      <c r="M25" s="278"/>
      <c r="N25" s="278">
        <v>7</v>
      </c>
      <c r="O25" s="33">
        <f t="shared" si="0"/>
        <v>4</v>
      </c>
      <c r="P25" s="34">
        <f t="shared" si="1"/>
        <v>0</v>
      </c>
      <c r="Q25" s="35">
        <f t="shared" si="2"/>
        <v>0</v>
      </c>
      <c r="R25" s="36">
        <f t="shared" si="3"/>
        <v>0</v>
      </c>
    </row>
    <row r="26" spans="1:18" s="2" customFormat="1" x14ac:dyDescent="0.2">
      <c r="A26" s="263">
        <v>18</v>
      </c>
      <c r="B26" s="276" t="s">
        <v>79</v>
      </c>
      <c r="C26" s="347">
        <v>12.00000001011</v>
      </c>
      <c r="D26" s="335" t="s">
        <v>30</v>
      </c>
      <c r="E26" s="278">
        <v>1</v>
      </c>
      <c r="F26" s="278">
        <v>1</v>
      </c>
      <c r="G26" s="278">
        <v>2</v>
      </c>
      <c r="H26" s="278">
        <v>5</v>
      </c>
      <c r="I26" s="336" t="s">
        <v>30</v>
      </c>
      <c r="J26" s="278">
        <v>3</v>
      </c>
      <c r="K26" s="336" t="s">
        <v>30</v>
      </c>
      <c r="L26" s="278"/>
      <c r="M26" s="278"/>
      <c r="N26" s="278"/>
      <c r="O26" s="33">
        <f t="shared" si="0"/>
        <v>5</v>
      </c>
      <c r="P26" s="34">
        <f t="shared" si="1"/>
        <v>0</v>
      </c>
      <c r="Q26" s="35">
        <f t="shared" si="2"/>
        <v>0</v>
      </c>
      <c r="R26" s="36">
        <f t="shared" si="3"/>
        <v>0</v>
      </c>
    </row>
    <row r="27" spans="1:18" s="2" customFormat="1" x14ac:dyDescent="0.2">
      <c r="A27" s="263">
        <v>19</v>
      </c>
      <c r="B27" s="297" t="s">
        <v>81</v>
      </c>
      <c r="C27" s="347">
        <v>10.00000001011</v>
      </c>
      <c r="D27" s="335" t="s">
        <v>30</v>
      </c>
      <c r="E27" s="335" t="s">
        <v>30</v>
      </c>
      <c r="F27" s="278"/>
      <c r="G27" s="278">
        <v>2</v>
      </c>
      <c r="H27" s="278">
        <v>5</v>
      </c>
      <c r="I27" s="336" t="s">
        <v>30</v>
      </c>
      <c r="J27" s="278">
        <v>3</v>
      </c>
      <c r="K27" s="278"/>
      <c r="L27" s="278"/>
      <c r="M27" s="278"/>
      <c r="N27" s="278"/>
      <c r="O27" s="33">
        <f t="shared" si="0"/>
        <v>3</v>
      </c>
      <c r="P27" s="34">
        <f t="shared" si="1"/>
        <v>0</v>
      </c>
      <c r="Q27" s="35">
        <f t="shared" si="2"/>
        <v>0</v>
      </c>
      <c r="R27" s="36">
        <f t="shared" si="3"/>
        <v>0</v>
      </c>
    </row>
    <row r="28" spans="1:18" s="2" customFormat="1" x14ac:dyDescent="0.2">
      <c r="A28" s="263">
        <v>20</v>
      </c>
      <c r="B28" s="276" t="s">
        <v>86</v>
      </c>
      <c r="C28" s="331">
        <v>7.0000001000000003</v>
      </c>
      <c r="D28" s="278">
        <v>7</v>
      </c>
      <c r="E28" s="335" t="s">
        <v>30</v>
      </c>
      <c r="F28" s="335" t="s">
        <v>30</v>
      </c>
      <c r="G28" s="336" t="s">
        <v>30</v>
      </c>
      <c r="H28" s="277"/>
      <c r="I28" s="277"/>
      <c r="J28" s="277"/>
      <c r="K28" s="277"/>
      <c r="L28" s="277"/>
      <c r="M28" s="277"/>
      <c r="N28" s="277"/>
      <c r="O28" s="33">
        <f t="shared" si="0"/>
        <v>1</v>
      </c>
      <c r="P28" s="34">
        <f t="shared" si="1"/>
        <v>0</v>
      </c>
      <c r="Q28" s="35">
        <f t="shared" si="2"/>
        <v>0</v>
      </c>
      <c r="R28" s="36">
        <f t="shared" si="3"/>
        <v>0</v>
      </c>
    </row>
    <row r="29" spans="1:18" s="2" customFormat="1" x14ac:dyDescent="0.2">
      <c r="A29" s="263">
        <v>21</v>
      </c>
      <c r="B29" s="21" t="s">
        <v>92</v>
      </c>
      <c r="C29" s="348">
        <v>5.0000000099999999</v>
      </c>
      <c r="D29" s="335" t="s">
        <v>30</v>
      </c>
      <c r="E29" s="335" t="s">
        <v>30</v>
      </c>
      <c r="F29" s="278">
        <v>5</v>
      </c>
      <c r="G29" s="336" t="s">
        <v>30</v>
      </c>
      <c r="H29" s="278"/>
      <c r="I29" s="278"/>
      <c r="J29" s="278"/>
      <c r="K29" s="278"/>
      <c r="L29" s="278"/>
      <c r="M29" s="278"/>
      <c r="N29" s="278"/>
      <c r="O29" s="33">
        <f t="shared" si="0"/>
        <v>1</v>
      </c>
      <c r="P29" s="34">
        <f t="shared" si="1"/>
        <v>0</v>
      </c>
      <c r="Q29" s="35">
        <f t="shared" si="2"/>
        <v>0</v>
      </c>
      <c r="R29" s="36">
        <f t="shared" si="3"/>
        <v>0</v>
      </c>
    </row>
    <row r="30" spans="1:18" s="2" customFormat="1" x14ac:dyDescent="0.2">
      <c r="A30" s="263">
        <v>22</v>
      </c>
      <c r="B30" s="276" t="s">
        <v>94</v>
      </c>
      <c r="C30" s="347">
        <v>5.0000000010000001</v>
      </c>
      <c r="D30" s="335" t="s">
        <v>30</v>
      </c>
      <c r="E30" s="335" t="s">
        <v>30</v>
      </c>
      <c r="F30" s="278"/>
      <c r="G30" s="278">
        <v>4</v>
      </c>
      <c r="H30" s="278">
        <v>1</v>
      </c>
      <c r="I30" s="336" t="s">
        <v>30</v>
      </c>
      <c r="J30" s="278"/>
      <c r="K30" s="278"/>
      <c r="L30" s="278"/>
      <c r="M30" s="278"/>
      <c r="N30" s="278"/>
      <c r="O30" s="33">
        <f t="shared" si="0"/>
        <v>2</v>
      </c>
      <c r="P30" s="34">
        <f t="shared" si="1"/>
        <v>0</v>
      </c>
      <c r="Q30" s="35">
        <f t="shared" si="2"/>
        <v>0</v>
      </c>
      <c r="R30" s="36">
        <f t="shared" si="3"/>
        <v>0</v>
      </c>
    </row>
    <row r="31" spans="1:18" s="2" customFormat="1" x14ac:dyDescent="0.2">
      <c r="A31" s="263">
        <v>23</v>
      </c>
      <c r="B31" s="276" t="s">
        <v>99</v>
      </c>
      <c r="C31" s="331">
        <v>4.0000000001</v>
      </c>
      <c r="D31" s="278">
        <v>3</v>
      </c>
      <c r="E31" s="335" t="s">
        <v>30</v>
      </c>
      <c r="F31" s="335" t="s">
        <v>30</v>
      </c>
      <c r="G31" s="336" t="s">
        <v>30</v>
      </c>
      <c r="H31" s="278"/>
      <c r="I31" s="278"/>
      <c r="J31" s="278"/>
      <c r="K31" s="278">
        <v>1</v>
      </c>
      <c r="L31" s="278"/>
      <c r="M31" s="278"/>
      <c r="N31" s="278"/>
      <c r="O31" s="33">
        <f t="shared" si="0"/>
        <v>2</v>
      </c>
      <c r="P31" s="34">
        <f t="shared" si="1"/>
        <v>0</v>
      </c>
      <c r="Q31" s="35">
        <f t="shared" si="2"/>
        <v>0</v>
      </c>
      <c r="R31" s="36">
        <f t="shared" si="3"/>
        <v>0</v>
      </c>
    </row>
    <row r="32" spans="1:18" s="2" customFormat="1" x14ac:dyDescent="0.2">
      <c r="A32" s="263">
        <v>24</v>
      </c>
      <c r="B32" s="276" t="s">
        <v>100</v>
      </c>
      <c r="C32" s="331">
        <v>4.00000000002</v>
      </c>
      <c r="D32" s="335" t="s">
        <v>30</v>
      </c>
      <c r="E32" s="335" t="s">
        <v>30</v>
      </c>
      <c r="F32" s="278"/>
      <c r="G32" s="336" t="s">
        <v>30</v>
      </c>
      <c r="H32" s="278"/>
      <c r="I32" s="278">
        <v>2</v>
      </c>
      <c r="J32" s="278"/>
      <c r="K32" s="278"/>
      <c r="L32" s="278">
        <v>2</v>
      </c>
      <c r="M32" s="278"/>
      <c r="N32" s="278"/>
      <c r="O32" s="33">
        <f t="shared" si="0"/>
        <v>2</v>
      </c>
      <c r="P32" s="34">
        <f t="shared" si="1"/>
        <v>0</v>
      </c>
      <c r="Q32" s="35">
        <f t="shared" si="2"/>
        <v>0</v>
      </c>
      <c r="R32" s="36">
        <f t="shared" si="3"/>
        <v>0</v>
      </c>
    </row>
    <row r="33" spans="1:18" s="2" customFormat="1" x14ac:dyDescent="0.2">
      <c r="A33" s="263">
        <v>25</v>
      </c>
      <c r="B33" s="273" t="s">
        <v>103</v>
      </c>
      <c r="C33" s="331">
        <v>2.00000000001</v>
      </c>
      <c r="D33" s="335" t="s">
        <v>30</v>
      </c>
      <c r="E33" s="335" t="s">
        <v>30</v>
      </c>
      <c r="F33" s="278"/>
      <c r="G33" s="278">
        <v>2</v>
      </c>
      <c r="H33" s="278"/>
      <c r="I33" s="336" t="s">
        <v>30</v>
      </c>
      <c r="J33" s="278"/>
      <c r="K33" s="278"/>
      <c r="L33" s="278"/>
      <c r="M33" s="278"/>
      <c r="N33" s="278"/>
      <c r="O33" s="33">
        <f t="shared" si="0"/>
        <v>1</v>
      </c>
      <c r="P33" s="34">
        <f t="shared" si="1"/>
        <v>0</v>
      </c>
      <c r="Q33" s="35">
        <f t="shared" si="2"/>
        <v>0</v>
      </c>
      <c r="R33" s="36">
        <f t="shared" si="3"/>
        <v>0</v>
      </c>
    </row>
    <row r="34" spans="1:18" s="2" customFormat="1" x14ac:dyDescent="0.2">
      <c r="A34" s="263">
        <v>25</v>
      </c>
      <c r="B34" s="21" t="s">
        <v>105</v>
      </c>
      <c r="C34" s="348">
        <v>2.00000000001</v>
      </c>
      <c r="D34" s="335" t="s">
        <v>30</v>
      </c>
      <c r="E34" s="335" t="s">
        <v>30</v>
      </c>
      <c r="F34" s="278"/>
      <c r="G34" s="336" t="s">
        <v>30</v>
      </c>
      <c r="H34" s="278"/>
      <c r="I34" s="278">
        <v>2</v>
      </c>
      <c r="J34" s="278"/>
      <c r="K34" s="278"/>
      <c r="L34" s="278"/>
      <c r="M34" s="278"/>
      <c r="N34" s="278"/>
      <c r="O34" s="33">
        <f t="shared" si="0"/>
        <v>1</v>
      </c>
      <c r="P34" s="34">
        <f t="shared" si="1"/>
        <v>0</v>
      </c>
      <c r="Q34" s="35">
        <f t="shared" si="2"/>
        <v>0</v>
      </c>
      <c r="R34" s="36">
        <f t="shared" si="3"/>
        <v>0</v>
      </c>
    </row>
    <row r="35" spans="1:18" s="2" customFormat="1" x14ac:dyDescent="0.2">
      <c r="A35" s="263">
        <v>27</v>
      </c>
      <c r="B35" s="276" t="s">
        <v>107</v>
      </c>
      <c r="C35" s="347">
        <v>1</v>
      </c>
      <c r="D35" s="335" t="s">
        <v>30</v>
      </c>
      <c r="E35" s="335" t="s">
        <v>30</v>
      </c>
      <c r="F35" s="278"/>
      <c r="G35" s="336" t="s">
        <v>30</v>
      </c>
      <c r="H35" s="278">
        <v>1</v>
      </c>
      <c r="I35" s="278"/>
      <c r="J35" s="278"/>
      <c r="K35" s="278"/>
      <c r="L35" s="278"/>
      <c r="M35" s="278"/>
      <c r="N35" s="278"/>
      <c r="O35" s="40">
        <f t="shared" si="0"/>
        <v>1</v>
      </c>
      <c r="P35" s="41">
        <f t="shared" si="1"/>
        <v>0</v>
      </c>
      <c r="Q35" s="42">
        <f t="shared" si="2"/>
        <v>0</v>
      </c>
      <c r="R35" s="43">
        <f t="shared" si="3"/>
        <v>0</v>
      </c>
    </row>
    <row r="36" spans="1:18" s="2" customFormat="1" x14ac:dyDescent="0.2">
      <c r="A36" s="53">
        <f>COUNT(A9:A35)</f>
        <v>27</v>
      </c>
      <c r="B36" s="54" t="s">
        <v>113</v>
      </c>
      <c r="C36" s="55"/>
      <c r="D36" s="56">
        <f>COUNTIF(D9:D35,"&gt;=0")</f>
        <v>11</v>
      </c>
      <c r="E36" s="56">
        <f>COUNTIF(E9:E35,"&gt;=0")</f>
        <v>5</v>
      </c>
      <c r="F36" s="56">
        <f>COUNTIF(F9:F35,"&gt;=0")</f>
        <v>6</v>
      </c>
      <c r="G36" s="56">
        <f>COUNTIF(G9:G35,"&gt;=0")</f>
        <v>15</v>
      </c>
      <c r="H36" s="56">
        <f>COUNTIF(H9:H35,"&gt;=0")</f>
        <v>13</v>
      </c>
      <c r="I36" s="56">
        <f t="shared" ref="I36:N36" si="4">COUNTIF(I9:I35,"&gt;=0")+COUNTIF(I9:I35,"=v")+COUNTIF(I9:I35,"=w")</f>
        <v>11</v>
      </c>
      <c r="J36" s="56">
        <f t="shared" si="4"/>
        <v>11</v>
      </c>
      <c r="K36" s="56">
        <f t="shared" si="4"/>
        <v>13</v>
      </c>
      <c r="L36" s="56">
        <f t="shared" si="4"/>
        <v>14</v>
      </c>
      <c r="M36" s="56">
        <f t="shared" si="4"/>
        <v>11</v>
      </c>
      <c r="N36" s="56">
        <f t="shared" si="4"/>
        <v>11</v>
      </c>
      <c r="O36" s="55"/>
      <c r="P36" s="57">
        <f>SUM(P9:P35)</f>
        <v>24</v>
      </c>
      <c r="Q36" s="57">
        <f>SUM(Q9:Q35)</f>
        <v>7</v>
      </c>
      <c r="R36" s="272">
        <f>SUM(R9:R35)</f>
        <v>2</v>
      </c>
    </row>
    <row r="37" spans="1:18" s="2" customFormat="1" x14ac:dyDescent="0.2">
      <c r="A37" s="60"/>
      <c r="B37" s="292"/>
      <c r="C37" s="293"/>
      <c r="D37" s="294"/>
      <c r="E37" s="294"/>
      <c r="F37" s="294"/>
      <c r="G37" s="294"/>
      <c r="H37" s="294"/>
      <c r="I37" s="294"/>
      <c r="J37" s="294"/>
      <c r="K37" s="294"/>
      <c r="L37" s="294"/>
      <c r="M37" s="294"/>
      <c r="N37" s="294"/>
      <c r="O37" s="3"/>
      <c r="P37" s="3"/>
      <c r="Q37" s="3"/>
      <c r="R37" s="3"/>
    </row>
  </sheetData>
  <autoFilter ref="B8:R36"/>
  <conditionalFormatting sqref="D36:N36">
    <cfRule type="top10" dxfId="52" priority="58" stopIfTrue="1" rank="1"/>
  </conditionalFormatting>
  <conditionalFormatting sqref="I24:I25 I27:I35 I9:I10 I12:I13 L9:L35 N9:N35 G9:G35 I15:I22">
    <cfRule type="cellIs" dxfId="51" priority="52" stopIfTrue="1" operator="equal">
      <formula>25</formula>
    </cfRule>
    <cfRule type="cellIs" dxfId="50" priority="53" stopIfTrue="1" operator="equal">
      <formula>16</formula>
    </cfRule>
    <cfRule type="cellIs" dxfId="49" priority="54" stopIfTrue="1" operator="equal">
      <formula>20</formula>
    </cfRule>
  </conditionalFormatting>
  <conditionalFormatting sqref="K11 D29:F35 J9:K10 D9:F27 M9:M35 H9:H35 J12:K35">
    <cfRule type="cellIs" dxfId="48" priority="55" stopIfTrue="1" operator="equal">
      <formula>12</formula>
    </cfRule>
    <cfRule type="cellIs" dxfId="47" priority="56" stopIfTrue="1" operator="equal">
      <formula>16</formula>
    </cfRule>
    <cfRule type="cellIs" dxfId="46" priority="57" stopIfTrue="1" operator="equal">
      <formula>20</formula>
    </cfRule>
  </conditionalFormatting>
  <conditionalFormatting sqref="D28:F28">
    <cfRule type="cellIs" dxfId="45" priority="49" stopIfTrue="1" operator="equal">
      <formula>12</formula>
    </cfRule>
    <cfRule type="cellIs" dxfId="44" priority="50" stopIfTrue="1" operator="equal">
      <formula>16</formula>
    </cfRule>
    <cfRule type="cellIs" dxfId="43" priority="51" stopIfTrue="1" operator="equal">
      <formula>20</formula>
    </cfRule>
  </conditionalFormatting>
  <conditionalFormatting sqref="I11">
    <cfRule type="cellIs" dxfId="42" priority="37" stopIfTrue="1" operator="equal">
      <formula>25</formula>
    </cfRule>
    <cfRule type="cellIs" dxfId="41" priority="38" stopIfTrue="1" operator="equal">
      <formula>16</formula>
    </cfRule>
    <cfRule type="cellIs" dxfId="40" priority="39" stopIfTrue="1" operator="equal">
      <formula>20</formula>
    </cfRule>
  </conditionalFormatting>
  <conditionalFormatting sqref="J11">
    <cfRule type="cellIs" dxfId="39" priority="40" stopIfTrue="1" operator="equal">
      <formula>12</formula>
    </cfRule>
    <cfRule type="cellIs" dxfId="38" priority="41" stopIfTrue="1" operator="equal">
      <formula>16</formula>
    </cfRule>
    <cfRule type="cellIs" dxfId="37" priority="42" stopIfTrue="1" operator="equal">
      <formula>20</formula>
    </cfRule>
  </conditionalFormatting>
  <conditionalFormatting sqref="I14">
    <cfRule type="cellIs" dxfId="36" priority="31" stopIfTrue="1" operator="equal">
      <formula>25</formula>
    </cfRule>
    <cfRule type="cellIs" dxfId="35" priority="32" stopIfTrue="1" operator="equal">
      <formula>16</formula>
    </cfRule>
    <cfRule type="cellIs" dxfId="34" priority="33" stopIfTrue="1" operator="equal">
      <formula>20</formula>
    </cfRule>
  </conditionalFormatting>
  <conditionalFormatting sqref="I23">
    <cfRule type="cellIs" dxfId="33" priority="10" stopIfTrue="1" operator="equal">
      <formula>25</formula>
    </cfRule>
    <cfRule type="cellIs" dxfId="32" priority="11" stopIfTrue="1" operator="equal">
      <formula>16</formula>
    </cfRule>
    <cfRule type="cellIs" dxfId="31" priority="12" stopIfTrue="1" operator="equal">
      <formula>20</formula>
    </cfRule>
  </conditionalFormatting>
  <conditionalFormatting sqref="I26">
    <cfRule type="cellIs" dxfId="30" priority="7" stopIfTrue="1" operator="equal">
      <formula>25</formula>
    </cfRule>
    <cfRule type="cellIs" dxfId="29" priority="8" stopIfTrue="1" operator="equal">
      <formula>16</formula>
    </cfRule>
    <cfRule type="cellIs" dxfId="28" priority="9" stopIfTrue="1" operator="equal">
      <formula>20</formula>
    </cfRule>
  </conditionalFormatting>
  <conditionalFormatting sqref="B29:B35 B9:B27">
    <cfRule type="duplicateValues" dxfId="27" priority="4349" stopIfTrue="1"/>
  </conditionalFormatting>
  <conditionalFormatting sqref="O9:O35">
    <cfRule type="top10" dxfId="26" priority="5060" stopIfTrue="1" rank="1"/>
  </conditionalFormatting>
  <conditionalFormatting sqref="P9:P35">
    <cfRule type="top10" dxfId="25" priority="5061" stopIfTrue="1" rank="1"/>
  </conditionalFormatting>
  <conditionalFormatting sqref="Q9:Q35">
    <cfRule type="top10" dxfId="24" priority="5062" stopIfTrue="1" rank="1"/>
  </conditionalFormatting>
  <conditionalFormatting sqref="R9:R35">
    <cfRule type="top10" dxfId="23" priority="5063" stopIfTrue="1" rank="1"/>
  </conditionalFormatting>
  <printOptions horizontalCentered="1"/>
  <pageMargins left="0.39370078740157483" right="0.39370078740157483" top="0.78740157480314965" bottom="0.39370078740157483" header="0.59055118110236227" footer="0"/>
  <pageSetup paperSize="9" fitToHeight="0" orientation="landscape" r:id="rId1"/>
  <headerFooter>
    <oddHeader>&amp;RPage &amp;P of &amp;N</oddHeader>
  </headerFooter>
  <ignoredErrors>
    <ignoredError sqref="P12:R12 O15 P9:R10 P13:R15"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X14"/>
  <sheetViews>
    <sheetView showGridLines="0" showRowColHeaders="0" zoomScaleNormal="100" workbookViewId="0">
      <pane ySplit="8" topLeftCell="A9" activePane="bottomLeft" state="frozen"/>
      <selection pane="bottomLeft" activeCell="Y1" sqref="Y1"/>
    </sheetView>
  </sheetViews>
  <sheetFormatPr defaultRowHeight="12.75" x14ac:dyDescent="0.2"/>
  <cols>
    <col min="1" max="1" width="3.28515625" style="60" hidden="1" customWidth="1"/>
    <col min="2" max="2" width="6.140625" style="252" customWidth="1"/>
    <col min="3" max="3" width="20.5703125" style="60" customWidth="1"/>
    <col min="4" max="4" width="8.7109375" style="60" customWidth="1"/>
    <col min="5" max="5" width="4" style="60" hidden="1" customWidth="1"/>
    <col min="6" max="6" width="14.28515625" style="60" hidden="1" customWidth="1"/>
    <col min="7" max="7" width="6.7109375" style="60" hidden="1" customWidth="1"/>
    <col min="8" max="8" width="2.28515625" style="60" hidden="1" customWidth="1"/>
    <col min="9" max="9" width="1.85546875" style="60" hidden="1" customWidth="1"/>
    <col min="10" max="20" width="6.7109375" style="60" customWidth="1"/>
    <col min="21" max="23" width="3.7109375" style="60" customWidth="1"/>
    <col min="24" max="24" width="5.28515625" style="60" customWidth="1"/>
    <col min="25" max="16384" width="9.140625" style="60"/>
  </cols>
  <sheetData>
    <row r="1" spans="1:24" x14ac:dyDescent="0.2">
      <c r="A1" s="238" t="s">
        <v>0</v>
      </c>
      <c r="C1" s="238" t="s">
        <v>0</v>
      </c>
      <c r="M1" s="252" t="s">
        <v>442</v>
      </c>
      <c r="N1" s="252"/>
      <c r="P1" s="334" t="s">
        <v>2</v>
      </c>
      <c r="Q1" s="332"/>
      <c r="R1" s="343" t="s">
        <v>445</v>
      </c>
      <c r="S1" s="333"/>
      <c r="T1" s="344" t="s">
        <v>446</v>
      </c>
      <c r="U1" s="4"/>
      <c r="V1" s="5" t="s">
        <v>4</v>
      </c>
      <c r="W1" s="5"/>
    </row>
    <row r="2" spans="1:24" x14ac:dyDescent="0.2">
      <c r="A2" s="1" t="s">
        <v>1</v>
      </c>
      <c r="C2" s="1" t="s">
        <v>444</v>
      </c>
      <c r="O2" s="6"/>
      <c r="P2" s="3"/>
      <c r="Q2" s="3"/>
      <c r="R2" s="3"/>
      <c r="S2" s="7"/>
      <c r="T2" s="2"/>
      <c r="U2" s="4"/>
      <c r="V2" s="8" t="s">
        <v>5</v>
      </c>
      <c r="W2" s="8"/>
    </row>
    <row r="3" spans="1:24" x14ac:dyDescent="0.2">
      <c r="C3" s="341" t="s">
        <v>450</v>
      </c>
      <c r="D3" s="352"/>
      <c r="O3" s="3"/>
      <c r="P3" s="3"/>
      <c r="Q3" s="3"/>
      <c r="R3" s="3"/>
      <c r="S3" s="3"/>
      <c r="T3" s="3"/>
      <c r="U3" s="4"/>
      <c r="V3" s="9" t="s">
        <v>6</v>
      </c>
      <c r="W3" s="9"/>
    </row>
    <row r="4" spans="1:24" s="2" customFormat="1" x14ac:dyDescent="0.2">
      <c r="A4" s="260" t="s">
        <v>7</v>
      </c>
      <c r="B4" s="303" t="s">
        <v>7</v>
      </c>
      <c r="C4" s="10"/>
      <c r="D4" s="278" t="s">
        <v>7</v>
      </c>
      <c r="E4" s="256" t="s">
        <v>7</v>
      </c>
      <c r="F4" s="256"/>
      <c r="G4" s="256" t="s">
        <v>7</v>
      </c>
      <c r="H4" s="256" t="s">
        <v>7</v>
      </c>
      <c r="I4" s="256" t="s">
        <v>7</v>
      </c>
      <c r="J4" s="240" t="str">
        <f>HYPERLINK("http://kaart.delfi.ee/?bookmark=cda1a90728898d6a841fffc33e06fd12","Haapsalu")</f>
        <v>Haapsalu</v>
      </c>
      <c r="K4" s="240" t="str">
        <f>HYPERLINK("http://kaart.delfi.ee/?bookmark=9e89d88e4e67e76c671400cf5b86620c","K-Järve")</f>
        <v>K-Järve</v>
      </c>
      <c r="L4" s="240" t="str">
        <f>HYPERLINK("http://kaart.delfi.ee/?bookmark=9e89d88e4e67e76c671400cf5b86620c","K-Järve")</f>
        <v>K-Järve</v>
      </c>
      <c r="M4" s="241" t="str">
        <f>HYPERLINK("http://kaart.delfi.ee/?bookmark=cda1a90728898d6a841fffc33e06fd12","Haapsalu")</f>
        <v>Haapsalu</v>
      </c>
      <c r="N4" s="240" t="str">
        <f>HYPERLINK("http://kaart.delfi.ee/?bookmark=cda1a90728898d6a841fffc33e06fd12","Haapsalu")</f>
        <v>Haapsalu</v>
      </c>
      <c r="O4" s="241" t="str">
        <f>HYPERLINK("http://kaart.delfi.ee/?bookmark=9e89d88e4e67e76c671400cf5b86620c","K-Järve")</f>
        <v>K-Järve</v>
      </c>
      <c r="P4" s="240" t="str">
        <f>HYPERLINK("http://kaart.delfi.ee/?bookmark=9e89d88e4e67e76c671400cf5b86620c","K-Järve")</f>
        <v>K-Järve</v>
      </c>
      <c r="Q4" s="240" t="str">
        <f>HYPERLINK("http://kaart.delfi.ee/?bookmark=0807568cf7d8a03cedbb545921254497","Tallinn")</f>
        <v>Tallinn</v>
      </c>
      <c r="R4" s="241" t="str">
        <f>HYPERLINK("http://kaart.delfi.ee/?bookmark=0807568cf7d8a03cedbb545921254497","Tallinn")</f>
        <v>Tallinn</v>
      </c>
      <c r="S4" s="240" t="str">
        <f>HYPERLINK("http://kaart.delfi.ee/?bookmark=0807568cf7d8a03cedbb545921254497","Tallinn")</f>
        <v>Tallinn</v>
      </c>
      <c r="T4" s="241" t="str">
        <f>HYPERLINK("http://kaart.delfi.ee/?bookmark=0807568cf7d8a03cedbb545921254497","Tallinn")</f>
        <v>Tallinn</v>
      </c>
      <c r="U4" s="12" t="s">
        <v>8</v>
      </c>
      <c r="V4" s="13"/>
      <c r="W4" s="14"/>
      <c r="X4" s="15"/>
    </row>
    <row r="5" spans="1:24" s="2" customFormat="1" ht="13.5" thickBot="1" x14ac:dyDescent="0.25">
      <c r="A5" s="260" t="s">
        <v>7</v>
      </c>
      <c r="B5" s="303" t="s">
        <v>7</v>
      </c>
      <c r="C5" s="10" t="s">
        <v>395</v>
      </c>
      <c r="D5" s="278" t="s">
        <v>7</v>
      </c>
      <c r="E5" s="256" t="s">
        <v>7</v>
      </c>
      <c r="F5" s="256"/>
      <c r="G5" s="256" t="s">
        <v>7</v>
      </c>
      <c r="H5" s="256" t="s">
        <v>7</v>
      </c>
      <c r="I5" s="256" t="s">
        <v>7</v>
      </c>
      <c r="J5" s="278" t="s">
        <v>9</v>
      </c>
      <c r="K5" s="339" t="s">
        <v>9</v>
      </c>
      <c r="L5" s="339" t="s">
        <v>9</v>
      </c>
      <c r="M5" s="16" t="s">
        <v>3</v>
      </c>
      <c r="N5" s="278" t="s">
        <v>9</v>
      </c>
      <c r="O5" s="340" t="s">
        <v>3</v>
      </c>
      <c r="P5" s="339" t="s">
        <v>9</v>
      </c>
      <c r="Q5" s="278" t="s">
        <v>9</v>
      </c>
      <c r="R5" s="16" t="s">
        <v>3</v>
      </c>
      <c r="S5" s="339" t="s">
        <v>9</v>
      </c>
      <c r="T5" s="340" t="s">
        <v>3</v>
      </c>
      <c r="U5" s="17" t="s">
        <v>7</v>
      </c>
      <c r="V5" s="13" t="s">
        <v>10</v>
      </c>
      <c r="W5" s="14"/>
      <c r="X5" s="18" t="s">
        <v>11</v>
      </c>
    </row>
    <row r="6" spans="1:24" s="2" customFormat="1" x14ac:dyDescent="0.2">
      <c r="A6" s="260" t="s">
        <v>7</v>
      </c>
      <c r="B6" s="303" t="s">
        <v>7</v>
      </c>
      <c r="C6" s="278" t="s">
        <v>7</v>
      </c>
      <c r="D6" s="278" t="s">
        <v>7</v>
      </c>
      <c r="E6" s="261" t="s">
        <v>7</v>
      </c>
      <c r="F6" s="256"/>
      <c r="G6" s="256" t="s">
        <v>7</v>
      </c>
      <c r="H6" s="256" t="s">
        <v>7</v>
      </c>
      <c r="I6" s="256" t="s">
        <v>7</v>
      </c>
      <c r="J6" s="242" t="str">
        <f>HYPERLINK("http://www.petanque.ee/index.php?id=103589&amp;cid=403","28.11")</f>
        <v>28.11</v>
      </c>
      <c r="K6" s="337" t="str">
        <f>HYPERLINK("http://www.petanque.ee/index.php?id=103589&amp;cid=405","19.12")</f>
        <v>19.12</v>
      </c>
      <c r="L6" s="337" t="str">
        <f>HYPERLINK("http://www.petanque.ee/index.php?id=103589&amp;cid=406","20.12")</f>
        <v>20.12</v>
      </c>
      <c r="M6" s="243" t="str">
        <f>HYPERLINK("http://www.petanque.ee/index.php?id=103589&amp;cid=407","23.01")</f>
        <v>23.01</v>
      </c>
      <c r="N6" s="242" t="str">
        <f>HYPERLINK("http://www.petanque.ee/index.php?id=103589&amp;cid=408","24.01")</f>
        <v>24.01</v>
      </c>
      <c r="O6" s="338" t="str">
        <f>HYPERLINK("http://www.petanque.ee/index.php?id=103589&amp;cid=409","20.02")</f>
        <v>20.02</v>
      </c>
      <c r="P6" s="337" t="str">
        <f>HYPERLINK("http://www.petanque.ee/index.php?id=103589&amp;cid=410","21.02")</f>
        <v>21.02</v>
      </c>
      <c r="Q6" s="242" t="str">
        <f>HYPERLINK("http://www.petanque.ee/index.php?id=103589&amp;cid=411","19.03")</f>
        <v>19.03</v>
      </c>
      <c r="R6" s="243" t="str">
        <f>HYPERLINK("http://www.petanque.ee/index.php?id=103589&amp;cid=412","20.03")</f>
        <v>20.03</v>
      </c>
      <c r="S6" s="337" t="str">
        <f>HYPERLINK("http://www.petanque.ee/index.php?id=103589&amp;cid=413","16.04")</f>
        <v>16.04</v>
      </c>
      <c r="T6" s="338" t="str">
        <f>HYPERLINK("http://www.petanque.ee/index.php?id=103589&amp;cid=414","17.04")</f>
        <v>17.04</v>
      </c>
      <c r="U6" s="19" t="s">
        <v>7</v>
      </c>
      <c r="V6" s="4" t="s">
        <v>12</v>
      </c>
      <c r="W6" s="20" t="s">
        <v>13</v>
      </c>
      <c r="X6" s="18" t="s">
        <v>14</v>
      </c>
    </row>
    <row r="7" spans="1:24" s="2" customFormat="1" x14ac:dyDescent="0.2">
      <c r="A7" s="260" t="s">
        <v>7</v>
      </c>
      <c r="B7" s="10"/>
      <c r="C7" s="10" t="s">
        <v>7</v>
      </c>
      <c r="D7" s="21" t="s">
        <v>7</v>
      </c>
      <c r="E7" s="22" t="s">
        <v>15</v>
      </c>
      <c r="F7" s="64"/>
      <c r="G7" s="22" t="s">
        <v>7</v>
      </c>
      <c r="H7" s="22" t="s">
        <v>27</v>
      </c>
      <c r="I7" s="23" t="s">
        <v>28</v>
      </c>
      <c r="J7" s="61" t="s">
        <v>16</v>
      </c>
      <c r="K7" s="61" t="s">
        <v>17</v>
      </c>
      <c r="L7" s="61" t="s">
        <v>16</v>
      </c>
      <c r="M7" s="62" t="s">
        <v>18</v>
      </c>
      <c r="N7" s="61" t="s">
        <v>16</v>
      </c>
      <c r="O7" s="63" t="s">
        <v>17</v>
      </c>
      <c r="P7" s="61" t="s">
        <v>16</v>
      </c>
      <c r="Q7" s="61" t="s">
        <v>17</v>
      </c>
      <c r="R7" s="62" t="s">
        <v>19</v>
      </c>
      <c r="S7" s="61" t="s">
        <v>17</v>
      </c>
      <c r="T7" s="63" t="s">
        <v>16</v>
      </c>
      <c r="U7" s="17" t="s">
        <v>7</v>
      </c>
      <c r="V7" s="19" t="s">
        <v>7</v>
      </c>
      <c r="W7" s="19" t="s">
        <v>20</v>
      </c>
      <c r="X7" s="18" t="s">
        <v>21</v>
      </c>
    </row>
    <row r="8" spans="1:24" s="2" customFormat="1" x14ac:dyDescent="0.2">
      <c r="A8" s="22" t="s">
        <v>15</v>
      </c>
      <c r="B8" s="262" t="s">
        <v>22</v>
      </c>
      <c r="C8" s="10" t="s">
        <v>23</v>
      </c>
      <c r="D8" s="262" t="s">
        <v>24</v>
      </c>
      <c r="E8" s="261" t="s">
        <v>7</v>
      </c>
      <c r="F8" s="23" t="s">
        <v>25</v>
      </c>
      <c r="G8" s="22" t="s">
        <v>26</v>
      </c>
      <c r="H8" s="22" t="s">
        <v>27</v>
      </c>
      <c r="I8" s="23" t="s">
        <v>28</v>
      </c>
      <c r="J8" s="244" t="str">
        <f>HYPERLINK("#1!G1","  1  ")</f>
        <v xml:space="preserve">  1  </v>
      </c>
      <c r="K8" s="244" t="str">
        <f>HYPERLINK("#2!I1","  2  ")</f>
        <v xml:space="preserve">  2  </v>
      </c>
      <c r="L8" s="244" t="str">
        <f>HYPERLINK("#3!G1","  3  ")</f>
        <v xml:space="preserve">  3  </v>
      </c>
      <c r="M8" s="245" t="str">
        <f>HYPERLINK("#4!I1","  4  ")</f>
        <v xml:space="preserve">  4  </v>
      </c>
      <c r="N8" s="244" t="str">
        <f>HYPERLINK("#5!G1","  5  ")</f>
        <v xml:space="preserve">  5  </v>
      </c>
      <c r="O8" s="245" t="str">
        <f>HYPERLINK("#6!H1","  6  ")</f>
        <v xml:space="preserve">  6  </v>
      </c>
      <c r="P8" s="244" t="str">
        <f>HYPERLINK("#7!G1","  7  ")</f>
        <v xml:space="preserve">  7  </v>
      </c>
      <c r="Q8" s="244" t="str">
        <f>HYPERLINK("#8!H1","  8  ")</f>
        <v xml:space="preserve">  8  </v>
      </c>
      <c r="R8" s="245" t="str">
        <f>HYPERLINK("#9!H1","  9  ")</f>
        <v xml:space="preserve">  9  </v>
      </c>
      <c r="S8" s="244" t="str">
        <f>HYPERLINK("#10!H1","  10  ")</f>
        <v xml:space="preserve">  10  </v>
      </c>
      <c r="T8" s="322" t="str">
        <f>HYPERLINK("#11!G1","  11  ")</f>
        <v xml:space="preserve">  11  </v>
      </c>
      <c r="U8" s="24" t="s">
        <v>7</v>
      </c>
      <c r="V8" s="25" t="s">
        <v>7</v>
      </c>
      <c r="W8" s="25" t="s">
        <v>7</v>
      </c>
      <c r="X8" s="26" t="s">
        <v>7</v>
      </c>
    </row>
    <row r="9" spans="1:24" s="2" customFormat="1" x14ac:dyDescent="0.2">
      <c r="A9" s="22"/>
      <c r="B9" s="262">
        <v>1</v>
      </c>
      <c r="C9" s="329" t="s">
        <v>66</v>
      </c>
      <c r="D9" s="331">
        <v>21.00000101002</v>
      </c>
      <c r="E9" s="278"/>
      <c r="F9" s="23"/>
      <c r="G9" s="22"/>
      <c r="H9" s="22"/>
      <c r="I9" s="23"/>
      <c r="J9" s="278">
        <v>1</v>
      </c>
      <c r="K9" s="335" t="s">
        <v>30</v>
      </c>
      <c r="L9" s="335" t="s">
        <v>30</v>
      </c>
      <c r="M9" s="336" t="s">
        <v>30</v>
      </c>
      <c r="N9" s="278">
        <v>9</v>
      </c>
      <c r="O9" s="278">
        <v>2</v>
      </c>
      <c r="P9" s="278"/>
      <c r="Q9" s="278">
        <v>1</v>
      </c>
      <c r="R9" s="278">
        <v>2</v>
      </c>
      <c r="S9" s="278">
        <v>1</v>
      </c>
      <c r="T9" s="278">
        <v>5</v>
      </c>
      <c r="U9" s="29">
        <f>COUNTIF(J9:T9,"&gt;0")</f>
        <v>7</v>
      </c>
      <c r="V9" s="30">
        <f>COUNTIF(J9:L9,"&gt;=12")+COUNTIF(N9,"&gt;=12")+COUNTIF(P9:Q9,"&gt;=12")+COUNTIF(S9,"&gt;=12")+COUNTIF(M9,"&gt;=16")+COUNTIF(O9,"&gt;=16")+COUNTIF(R9,"&gt;=16")+COUNTIF(T9,"&gt;=16")</f>
        <v>0</v>
      </c>
      <c r="W9" s="31">
        <f>COUNTIF(J9:L9,"=20")+COUNTIF(N9,"=20")+COUNTIF(P9:Q9,"=20")+COUNTIF(S9,"=20")+COUNTIF(J9:T9,"=25")</f>
        <v>0</v>
      </c>
      <c r="X9" s="32">
        <f>COUNTIF(J9:T9,"=25")</f>
        <v>0</v>
      </c>
    </row>
    <row r="10" spans="1:24" s="2" customFormat="1" x14ac:dyDescent="0.2">
      <c r="A10" s="27">
        <f>IF((E10=0),"",RANK(E10,E$10:E$11,0))</f>
        <v>1</v>
      </c>
      <c r="B10" s="263">
        <v>2</v>
      </c>
      <c r="C10" s="21" t="s">
        <v>69</v>
      </c>
      <c r="D10" s="348">
        <v>16.000000001219998</v>
      </c>
      <c r="E10" s="28">
        <f>F10+G10</f>
        <v>18.00000000132</v>
      </c>
      <c r="F10" s="267">
        <f>COUNTIF(J10:T10,25)/100+COUNTIF(J10:T10,20)/1000+COUNTIF(J10:T10,16)/10000+COUNTIF(J10:T10,12)/100000+COUNTIF(J10:T10,9)/1000000+COUNTIF(J10:T10,7)/10000000+COUNTIF(J10:T10,5)/100000000+COUNTIF(J10:T10,4)/1000000000+COUNTIF(J10:T10,3)/10000000000+COUNTIF(J10:T10,2)/100000000000</f>
        <v>1.32E-9</v>
      </c>
      <c r="G10" s="28">
        <f t="array" ref="G10">(IF(COUNT(J10,K10,L10,N10,P10,Q10,S10)&lt;5,SUM(J10,K10,L10,N10,P10,Q10,S10),SUM(LARGE((J10,K10,L10,N10,P10,Q10,S10),{1;2;3;4;5}))))+(IF(COUNT(M10,O10,R10,T10)&lt;3,SUM(M10,O10,R10,T10),SUM(LARGE((M10,O10,R10,T10),{1;2;3}))))</f>
        <v>18</v>
      </c>
      <c r="H10" s="28"/>
      <c r="I10" s="257" t="s">
        <v>70</v>
      </c>
      <c r="J10" s="335">
        <v>1</v>
      </c>
      <c r="K10" s="256">
        <v>3</v>
      </c>
      <c r="L10" s="256">
        <v>3</v>
      </c>
      <c r="M10" s="256">
        <v>2</v>
      </c>
      <c r="N10" s="256">
        <v>4</v>
      </c>
      <c r="O10" s="256">
        <v>2</v>
      </c>
      <c r="P10" s="256">
        <v>1</v>
      </c>
      <c r="Q10" s="336" t="s">
        <v>30</v>
      </c>
      <c r="R10" s="336" t="s">
        <v>30</v>
      </c>
      <c r="S10" s="256">
        <v>3</v>
      </c>
      <c r="T10" s="256"/>
      <c r="U10" s="33">
        <f>COUNTIF(J10:T10,"&gt;0")</f>
        <v>8</v>
      </c>
      <c r="V10" s="34">
        <f>COUNTIF(J10:L10,"&gt;=12")+COUNTIF(N10,"&gt;=12")+COUNTIF(P10:Q10,"&gt;=12")+COUNTIF(S10,"&gt;=12")+COUNTIF(M10,"&gt;=16")+COUNTIF(O10,"&gt;=16")+COUNTIF(R10,"&gt;=16")+COUNTIF(T10,"&gt;=16")</f>
        <v>0</v>
      </c>
      <c r="W10" s="35">
        <f>COUNTIF(J10:L10,"=20")+COUNTIF(N10,"=20")+COUNTIF(P10:Q10,"=20")+COUNTIF(S10,"=20")+COUNTIF(J10:T10,"=25")</f>
        <v>0</v>
      </c>
      <c r="X10" s="36">
        <f>COUNTIF(J10:T10,"=25")</f>
        <v>0</v>
      </c>
    </row>
    <row r="11" spans="1:24" s="2" customFormat="1" x14ac:dyDescent="0.2">
      <c r="A11" s="27">
        <f>IF((E11=0),"",RANK(E11,E$10:E$11,0))</f>
        <v>2</v>
      </c>
      <c r="B11" s="263">
        <v>3</v>
      </c>
      <c r="C11" s="39" t="s">
        <v>103</v>
      </c>
      <c r="D11" s="331">
        <v>2.00000000001</v>
      </c>
      <c r="E11" s="28">
        <f>F11+G11</f>
        <v>2.00000000001</v>
      </c>
      <c r="F11" s="267">
        <f>COUNTIF(J11:T11,25)/100+COUNTIF(J11:T11,20)/1000+COUNTIF(J11:T11,16)/10000+COUNTIF(J11:T11,12)/100000+COUNTIF(J11:T11,9)/1000000+COUNTIF(J11:T11,7)/10000000+COUNTIF(J11:T11,5)/100000000+COUNTIF(J11:T11,4)/1000000000+COUNTIF(J11:T11,3)/10000000000+COUNTIF(J11:T11,2)/100000000000</f>
        <v>9.9999999999999994E-12</v>
      </c>
      <c r="G11" s="28">
        <f t="array" ref="G11">(IF(COUNT(J11,K11,L11,N11,P11,Q11,S11)&lt;5,SUM(J11,K11,L11,N11,P11,Q11,S11),SUM(LARGE((J11,K11,L11,N11,P11,Q11,S11),{1;2;3;4;5}))))+(IF(COUNT(M11,O11,R11,T11)&lt;3,SUM(M11,O11,R11,T11),SUM(LARGE((M11,O11,R11,T11),{1;2;3}))))</f>
        <v>2</v>
      </c>
      <c r="H11" s="258" t="s">
        <v>34</v>
      </c>
      <c r="I11" s="257" t="s">
        <v>70</v>
      </c>
      <c r="J11" s="335" t="s">
        <v>30</v>
      </c>
      <c r="K11" s="335" t="s">
        <v>30</v>
      </c>
      <c r="L11" s="256"/>
      <c r="M11" s="256">
        <v>2</v>
      </c>
      <c r="N11" s="256"/>
      <c r="O11" s="336" t="s">
        <v>30</v>
      </c>
      <c r="P11" s="256"/>
      <c r="Q11" s="256"/>
      <c r="R11" s="256"/>
      <c r="S11" s="261"/>
      <c r="T11" s="261"/>
      <c r="U11" s="40">
        <f>COUNTIF(J11:T11,"&gt;0")</f>
        <v>1</v>
      </c>
      <c r="V11" s="41">
        <f>COUNTIF(J11:L11,"&gt;=12")+COUNTIF(N11,"&gt;=12")+COUNTIF(P11:Q11,"&gt;=12")+COUNTIF(S11,"&gt;=12")+COUNTIF(M11,"&gt;=16")+COUNTIF(O11,"&gt;=16")+COUNTIF(R11,"&gt;=16")+COUNTIF(T11,"&gt;=16")</f>
        <v>0</v>
      </c>
      <c r="W11" s="42">
        <f>COUNTIF(J11:L11,"=20")+COUNTIF(N11,"=20")+COUNTIF(P11:Q11,"=20")+COUNTIF(S11,"=20")+COUNTIF(J11:T11,"=25")</f>
        <v>0</v>
      </c>
      <c r="X11" s="43">
        <f>COUNTIF(J11:T11,"=25")</f>
        <v>0</v>
      </c>
    </row>
    <row r="12" spans="1:24" s="2" customFormat="1" hidden="1" x14ac:dyDescent="0.2">
      <c r="A12" s="44"/>
      <c r="B12" s="45"/>
      <c r="C12" s="3"/>
      <c r="D12" s="46"/>
      <c r="E12" s="47"/>
      <c r="F12" s="48"/>
      <c r="G12" s="49"/>
      <c r="H12" s="49"/>
      <c r="I12" s="49"/>
      <c r="J12" s="50"/>
      <c r="K12" s="50"/>
      <c r="L12" s="6"/>
      <c r="M12" s="51"/>
      <c r="N12" s="6"/>
      <c r="O12" s="6"/>
      <c r="P12" s="6"/>
      <c r="Q12" s="6"/>
      <c r="R12" s="6"/>
      <c r="S12" s="6"/>
      <c r="T12" s="6"/>
      <c r="U12" s="52"/>
      <c r="V12" s="52"/>
      <c r="W12" s="52"/>
      <c r="X12" s="49"/>
    </row>
    <row r="13" spans="1:24" s="2" customFormat="1" x14ac:dyDescent="0.2">
      <c r="A13" s="53"/>
      <c r="B13" s="53">
        <f>COUNT(B9:B11)</f>
        <v>3</v>
      </c>
      <c r="C13" s="54" t="s">
        <v>113</v>
      </c>
      <c r="D13" s="55"/>
      <c r="E13" s="55"/>
      <c r="F13" s="55"/>
      <c r="G13" s="55"/>
      <c r="H13" s="55"/>
      <c r="I13" s="55"/>
      <c r="J13" s="56">
        <f>COUNTIF(J9:J11,"&gt;=0")</f>
        <v>2</v>
      </c>
      <c r="K13" s="56">
        <f t="shared" ref="K13:T13" si="0">COUNTIF(K9:K11,"&gt;=0")</f>
        <v>1</v>
      </c>
      <c r="L13" s="56">
        <f t="shared" si="0"/>
        <v>1</v>
      </c>
      <c r="M13" s="56">
        <f t="shared" si="0"/>
        <v>2</v>
      </c>
      <c r="N13" s="56">
        <f t="shared" si="0"/>
        <v>2</v>
      </c>
      <c r="O13" s="56">
        <f t="shared" si="0"/>
        <v>2</v>
      </c>
      <c r="P13" s="56">
        <f t="shared" si="0"/>
        <v>1</v>
      </c>
      <c r="Q13" s="56">
        <f t="shared" si="0"/>
        <v>1</v>
      </c>
      <c r="R13" s="56">
        <f t="shared" si="0"/>
        <v>1</v>
      </c>
      <c r="S13" s="56">
        <f t="shared" si="0"/>
        <v>2</v>
      </c>
      <c r="T13" s="56">
        <f t="shared" si="0"/>
        <v>1</v>
      </c>
      <c r="U13" s="55"/>
      <c r="V13" s="57">
        <f>SUM(V10:V11)</f>
        <v>0</v>
      </c>
      <c r="W13" s="57">
        <f>SUM(W10:W11)</f>
        <v>0</v>
      </c>
      <c r="X13" s="272">
        <f>SUM(X10:X11)</f>
        <v>0</v>
      </c>
    </row>
    <row r="14" spans="1:24" s="2" customFormat="1" x14ac:dyDescent="0.2">
      <c r="A14" s="60"/>
      <c r="B14" s="60"/>
      <c r="C14" s="60"/>
      <c r="D14" s="60"/>
      <c r="E14" s="60"/>
      <c r="F14" s="60"/>
      <c r="G14" s="60"/>
      <c r="H14" s="60"/>
      <c r="I14" s="60"/>
      <c r="J14" s="60"/>
      <c r="K14" s="60"/>
      <c r="L14" s="60"/>
      <c r="M14" s="60"/>
      <c r="N14" s="60"/>
      <c r="O14" s="60"/>
      <c r="P14" s="60"/>
      <c r="Q14" s="60"/>
      <c r="R14" s="60"/>
      <c r="S14" s="60"/>
      <c r="T14" s="60"/>
      <c r="U14" s="60"/>
      <c r="V14" s="60"/>
      <c r="W14" s="60"/>
      <c r="X14" s="60"/>
    </row>
  </sheetData>
  <autoFilter ref="J8:X8"/>
  <conditionalFormatting sqref="J13:T13">
    <cfRule type="top10" dxfId="22" priority="65" stopIfTrue="1" rank="1"/>
  </conditionalFormatting>
  <conditionalFormatting sqref="O10:O12 T10:T12 M10:M12 R10:R12">
    <cfRule type="cellIs" dxfId="21" priority="59" stopIfTrue="1" operator="equal">
      <formula>25</formula>
    </cfRule>
    <cfRule type="cellIs" dxfId="20" priority="60" stopIfTrue="1" operator="equal">
      <formula>16</formula>
    </cfRule>
    <cfRule type="cellIs" dxfId="19" priority="61" stopIfTrue="1" operator="equal">
      <formula>20</formula>
    </cfRule>
  </conditionalFormatting>
  <conditionalFormatting sqref="S10:S12 N10:N12 P10:Q12 J10:L12">
    <cfRule type="cellIs" dxfId="18" priority="62" stopIfTrue="1" operator="equal">
      <formula>12</formula>
    </cfRule>
    <cfRule type="cellIs" dxfId="17" priority="63" stopIfTrue="1" operator="equal">
      <formula>16</formula>
    </cfRule>
    <cfRule type="cellIs" dxfId="16" priority="64" stopIfTrue="1" operator="equal">
      <formula>20</formula>
    </cfRule>
  </conditionalFormatting>
  <conditionalFormatting sqref="C10:C12">
    <cfRule type="duplicateValues" dxfId="15" priority="2745" stopIfTrue="1"/>
  </conditionalFormatting>
  <conditionalFormatting sqref="U9:U12">
    <cfRule type="top10" dxfId="14" priority="2747" stopIfTrue="1" rank="1"/>
  </conditionalFormatting>
  <conditionalFormatting sqref="V9:V12">
    <cfRule type="top10" dxfId="13" priority="2749" stopIfTrue="1" rank="1"/>
  </conditionalFormatting>
  <conditionalFormatting sqref="W9:W12">
    <cfRule type="top10" dxfId="12" priority="2751" stopIfTrue="1" rank="1"/>
  </conditionalFormatting>
  <conditionalFormatting sqref="X9:X12">
    <cfRule type="top10" dxfId="11" priority="2753" stopIfTrue="1" rank="1"/>
  </conditionalFormatting>
  <conditionalFormatting sqref="G10:G12">
    <cfRule type="duplicateValues" dxfId="10" priority="2755" stopIfTrue="1"/>
  </conditionalFormatting>
  <conditionalFormatting sqref="A10:A12">
    <cfRule type="duplicateValues" dxfId="9" priority="2757" stopIfTrue="1"/>
  </conditionalFormatting>
  <conditionalFormatting sqref="E10:E12">
    <cfRule type="duplicateValues" dxfId="8" priority="2759" stopIfTrue="1"/>
  </conditionalFormatting>
  <conditionalFormatting sqref="C9">
    <cfRule type="duplicateValues" dxfId="7" priority="7" stopIfTrue="1"/>
  </conditionalFormatting>
  <conditionalFormatting sqref="S9 P9:Q9 N9 J9:L9">
    <cfRule type="cellIs" dxfId="6" priority="4" stopIfTrue="1" operator="equal">
      <formula>12</formula>
    </cfRule>
    <cfRule type="cellIs" dxfId="5" priority="5" stopIfTrue="1" operator="equal">
      <formula>16</formula>
    </cfRule>
    <cfRule type="cellIs" dxfId="4" priority="6" stopIfTrue="1" operator="equal">
      <formula>20</formula>
    </cfRule>
  </conditionalFormatting>
  <conditionalFormatting sqref="T9 R9 O9 M9">
    <cfRule type="cellIs" dxfId="3" priority="1" stopIfTrue="1" operator="equal">
      <formula>16</formula>
    </cfRule>
    <cfRule type="cellIs" dxfId="2" priority="2" stopIfTrue="1" operator="equal">
      <formula>20</formula>
    </cfRule>
    <cfRule type="cellIs" dxfId="1" priority="3" stopIfTrue="1" operator="equal">
      <formula>25</formula>
    </cfRule>
  </conditionalFormatting>
  <printOptions horizontalCentered="1"/>
  <pageMargins left="0.39370078740157483" right="0.39370078740157483" top="0.78740157480314965" bottom="0.39370078740157483" header="0.59055118110236227" footer="0"/>
  <pageSetup paperSize="9" fitToHeight="0" orientation="landscape" r:id="rId1"/>
  <headerFooter>
    <oddHeader>&amp;RPage &amp;P of &amp;N</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84"/>
  <sheetViews>
    <sheetView showGridLines="0" showRowColHeaders="0" zoomScaleNormal="100" workbookViewId="0">
      <pane ySplit="2" topLeftCell="A3" activePane="bottomLeft" state="frozen"/>
      <selection activeCell="G1" sqref="G1"/>
      <selection pane="bottomLeft" activeCell="G1" sqref="G1"/>
    </sheetView>
  </sheetViews>
  <sheetFormatPr defaultRowHeight="12.75" x14ac:dyDescent="0.2"/>
  <cols>
    <col min="1" max="1" width="5.5703125" style="66" customWidth="1"/>
    <col min="2" max="2" width="46" style="66" customWidth="1"/>
    <col min="3" max="3" width="7.28515625" style="66" bestFit="1" customWidth="1"/>
    <col min="4" max="4" width="8.28515625" style="66" customWidth="1"/>
    <col min="5" max="5" width="9.140625" style="66" bestFit="1" customWidth="1"/>
    <col min="6" max="6" width="8.28515625" style="66" customWidth="1"/>
    <col min="7" max="7" width="4.85546875" style="66" customWidth="1"/>
    <col min="8" max="8" width="2.42578125" style="66" customWidth="1"/>
    <col min="9" max="9" width="4.7109375" style="66" customWidth="1"/>
    <col min="10" max="11" width="9.140625" style="66" customWidth="1"/>
    <col min="12" max="13" width="9.140625" style="66"/>
    <col min="14" max="17" width="2.7109375" style="66" customWidth="1"/>
    <col min="18" max="16384" width="9.140625" style="66"/>
  </cols>
  <sheetData>
    <row r="1" spans="1:7" x14ac:dyDescent="0.2">
      <c r="A1" s="239" t="s">
        <v>115</v>
      </c>
      <c r="E1" s="118" t="str">
        <f>HYPERLINK("#Üldreiting!T1","Reiting")</f>
        <v>Reiting</v>
      </c>
    </row>
    <row r="2" spans="1:7" x14ac:dyDescent="0.2">
      <c r="A2" s="66" t="s">
        <v>116</v>
      </c>
    </row>
    <row r="3" spans="1:7" x14ac:dyDescent="0.2">
      <c r="A3" s="66" t="s">
        <v>117</v>
      </c>
    </row>
    <row r="4" spans="1:7" x14ac:dyDescent="0.2">
      <c r="A4" s="66" t="s">
        <v>118</v>
      </c>
    </row>
    <row r="6" spans="1:7" s="69" customFormat="1" x14ac:dyDescent="0.2">
      <c r="A6" s="119" t="s">
        <v>119</v>
      </c>
      <c r="B6" s="120"/>
      <c r="C6" s="68" t="s">
        <v>120</v>
      </c>
      <c r="D6" s="68" t="s">
        <v>121</v>
      </c>
      <c r="E6" s="68" t="s">
        <v>122</v>
      </c>
      <c r="F6" s="68" t="s">
        <v>123</v>
      </c>
      <c r="G6" s="68" t="s">
        <v>22</v>
      </c>
    </row>
    <row r="7" spans="1:7" s="69" customFormat="1" x14ac:dyDescent="0.2">
      <c r="A7" s="67">
        <v>1</v>
      </c>
      <c r="B7" s="70" t="s">
        <v>124</v>
      </c>
      <c r="C7" s="71">
        <v>13</v>
      </c>
      <c r="D7" s="71">
        <v>13</v>
      </c>
      <c r="E7" s="72"/>
      <c r="F7" s="72"/>
      <c r="G7" s="73" t="s">
        <v>125</v>
      </c>
    </row>
    <row r="8" spans="1:7" s="69" customFormat="1" x14ac:dyDescent="0.2">
      <c r="A8" s="67">
        <v>2</v>
      </c>
      <c r="B8" s="70" t="s">
        <v>126</v>
      </c>
      <c r="C8" s="71">
        <v>13</v>
      </c>
      <c r="D8" s="72">
        <v>11</v>
      </c>
      <c r="E8" s="72"/>
      <c r="F8" s="71">
        <v>13</v>
      </c>
      <c r="G8" s="73" t="s">
        <v>127</v>
      </c>
    </row>
    <row r="9" spans="1:7" s="69" customFormat="1" x14ac:dyDescent="0.2">
      <c r="A9" s="67">
        <v>3</v>
      </c>
      <c r="B9" s="70" t="s">
        <v>128</v>
      </c>
      <c r="C9" s="72">
        <v>7</v>
      </c>
      <c r="D9" s="72"/>
      <c r="E9" s="71">
        <v>13</v>
      </c>
      <c r="F9" s="72">
        <v>4</v>
      </c>
      <c r="G9" s="73" t="s">
        <v>129</v>
      </c>
    </row>
    <row r="10" spans="1:7" s="69" customFormat="1" x14ac:dyDescent="0.2">
      <c r="A10" s="67">
        <v>4</v>
      </c>
      <c r="B10" s="74"/>
      <c r="C10" s="72">
        <v>0</v>
      </c>
      <c r="D10" s="72"/>
      <c r="E10" s="72">
        <v>0</v>
      </c>
      <c r="F10" s="72"/>
      <c r="G10" s="73"/>
    </row>
    <row r="11" spans="1:7" s="69" customFormat="1" x14ac:dyDescent="0.2">
      <c r="A11" s="75"/>
      <c r="B11" s="76"/>
      <c r="C11" s="77"/>
      <c r="D11" s="77"/>
      <c r="E11" s="77"/>
      <c r="F11" s="78"/>
      <c r="G11" s="79"/>
    </row>
    <row r="12" spans="1:7" s="69" customFormat="1" x14ac:dyDescent="0.2">
      <c r="A12" s="119" t="s">
        <v>130</v>
      </c>
      <c r="B12" s="120"/>
      <c r="C12" s="68" t="s">
        <v>120</v>
      </c>
      <c r="D12" s="68" t="s">
        <v>121</v>
      </c>
      <c r="E12" s="68" t="s">
        <v>122</v>
      </c>
      <c r="F12" s="68" t="s">
        <v>123</v>
      </c>
      <c r="G12" s="68" t="s">
        <v>22</v>
      </c>
    </row>
    <row r="13" spans="1:7" s="69" customFormat="1" x14ac:dyDescent="0.2">
      <c r="A13" s="67">
        <v>1</v>
      </c>
      <c r="B13" s="70" t="s">
        <v>131</v>
      </c>
      <c r="C13" s="71">
        <v>13</v>
      </c>
      <c r="D13" s="71">
        <v>13</v>
      </c>
      <c r="E13" s="72"/>
      <c r="F13" s="72"/>
      <c r="G13" s="73" t="s">
        <v>125</v>
      </c>
    </row>
    <row r="14" spans="1:7" s="69" customFormat="1" x14ac:dyDescent="0.2">
      <c r="A14" s="67">
        <v>2</v>
      </c>
      <c r="B14" s="70" t="s">
        <v>132</v>
      </c>
      <c r="C14" s="72">
        <v>5</v>
      </c>
      <c r="D14" s="72"/>
      <c r="E14" s="71">
        <v>13</v>
      </c>
      <c r="F14" s="71">
        <v>13</v>
      </c>
      <c r="G14" s="73" t="s">
        <v>127</v>
      </c>
    </row>
    <row r="15" spans="1:7" s="69" customFormat="1" x14ac:dyDescent="0.2">
      <c r="A15" s="67">
        <v>3</v>
      </c>
      <c r="B15" s="70" t="s">
        <v>133</v>
      </c>
      <c r="C15" s="71">
        <v>13</v>
      </c>
      <c r="D15" s="72">
        <v>9</v>
      </c>
      <c r="E15" s="72"/>
      <c r="F15" s="72">
        <v>9</v>
      </c>
      <c r="G15" s="73" t="s">
        <v>129</v>
      </c>
    </row>
    <row r="16" spans="1:7" s="69" customFormat="1" x14ac:dyDescent="0.2">
      <c r="A16" s="67">
        <v>4</v>
      </c>
      <c r="B16" s="74"/>
      <c r="C16" s="72">
        <v>0</v>
      </c>
      <c r="D16" s="72"/>
      <c r="E16" s="72">
        <v>0</v>
      </c>
      <c r="F16" s="72"/>
      <c r="G16" s="73"/>
    </row>
    <row r="17" spans="1:7" s="69" customFormat="1" x14ac:dyDescent="0.2">
      <c r="A17" s="75"/>
      <c r="B17" s="76"/>
      <c r="C17" s="77"/>
      <c r="D17" s="77"/>
      <c r="E17" s="77"/>
      <c r="F17" s="78"/>
      <c r="G17" s="79"/>
    </row>
    <row r="18" spans="1:7" s="69" customFormat="1" x14ac:dyDescent="0.2">
      <c r="A18" s="119" t="s">
        <v>134</v>
      </c>
      <c r="B18" s="120"/>
      <c r="C18" s="68" t="s">
        <v>120</v>
      </c>
      <c r="D18" s="68" t="s">
        <v>121</v>
      </c>
      <c r="E18" s="68" t="s">
        <v>122</v>
      </c>
      <c r="F18" s="68" t="s">
        <v>123</v>
      </c>
      <c r="G18" s="68" t="s">
        <v>22</v>
      </c>
    </row>
    <row r="19" spans="1:7" s="69" customFormat="1" x14ac:dyDescent="0.2">
      <c r="A19" s="67">
        <v>1</v>
      </c>
      <c r="B19" s="80" t="s">
        <v>135</v>
      </c>
      <c r="C19" s="71">
        <v>13</v>
      </c>
      <c r="D19" s="72">
        <v>2</v>
      </c>
      <c r="E19" s="72"/>
      <c r="F19" s="72">
        <v>9</v>
      </c>
      <c r="G19" s="73" t="s">
        <v>129</v>
      </c>
    </row>
    <row r="20" spans="1:7" s="69" customFormat="1" x14ac:dyDescent="0.2">
      <c r="A20" s="67">
        <v>2</v>
      </c>
      <c r="B20" s="70" t="s">
        <v>136</v>
      </c>
      <c r="C20" s="71">
        <v>13</v>
      </c>
      <c r="D20" s="71">
        <v>13</v>
      </c>
      <c r="E20" s="72"/>
      <c r="F20" s="72"/>
      <c r="G20" s="73" t="s">
        <v>125</v>
      </c>
    </row>
    <row r="21" spans="1:7" s="69" customFormat="1" x14ac:dyDescent="0.2">
      <c r="A21" s="67">
        <v>3</v>
      </c>
      <c r="B21" s="70" t="s">
        <v>137</v>
      </c>
      <c r="C21" s="72">
        <v>12</v>
      </c>
      <c r="D21" s="72"/>
      <c r="E21" s="71">
        <v>13</v>
      </c>
      <c r="F21" s="71">
        <v>13</v>
      </c>
      <c r="G21" s="73" t="s">
        <v>127</v>
      </c>
    </row>
    <row r="22" spans="1:7" s="69" customFormat="1" x14ac:dyDescent="0.2">
      <c r="A22" s="67">
        <v>4</v>
      </c>
      <c r="B22" s="74"/>
      <c r="C22" s="72">
        <v>0</v>
      </c>
      <c r="D22" s="72"/>
      <c r="E22" s="72">
        <v>0</v>
      </c>
      <c r="F22" s="72"/>
      <c r="G22" s="73"/>
    </row>
    <row r="23" spans="1:7" s="69" customFormat="1" x14ac:dyDescent="0.2">
      <c r="A23" s="75"/>
      <c r="B23" s="76"/>
      <c r="C23" s="77"/>
      <c r="D23" s="77"/>
      <c r="E23" s="77"/>
      <c r="F23" s="78"/>
      <c r="G23" s="79"/>
    </row>
    <row r="24" spans="1:7" s="69" customFormat="1" x14ac:dyDescent="0.2">
      <c r="A24" s="119" t="s">
        <v>138</v>
      </c>
      <c r="B24" s="120"/>
      <c r="C24" s="68" t="s">
        <v>120</v>
      </c>
      <c r="D24" s="68" t="s">
        <v>121</v>
      </c>
      <c r="E24" s="68" t="s">
        <v>122</v>
      </c>
      <c r="F24" s="68" t="s">
        <v>123</v>
      </c>
      <c r="G24" s="68" t="s">
        <v>22</v>
      </c>
    </row>
    <row r="25" spans="1:7" s="69" customFormat="1" x14ac:dyDescent="0.2">
      <c r="A25" s="67">
        <v>1</v>
      </c>
      <c r="B25" s="80" t="s">
        <v>139</v>
      </c>
      <c r="C25" s="71">
        <v>13</v>
      </c>
      <c r="D25" s="71">
        <v>13</v>
      </c>
      <c r="E25" s="72"/>
      <c r="F25" s="72"/>
      <c r="G25" s="73" t="s">
        <v>125</v>
      </c>
    </row>
    <row r="26" spans="1:7" s="69" customFormat="1" x14ac:dyDescent="0.2">
      <c r="A26" s="67">
        <v>2</v>
      </c>
      <c r="B26" s="70" t="s">
        <v>140</v>
      </c>
      <c r="C26" s="71">
        <v>13</v>
      </c>
      <c r="D26" s="72">
        <v>5</v>
      </c>
      <c r="E26" s="72"/>
      <c r="F26" s="72">
        <v>11</v>
      </c>
      <c r="G26" s="73" t="s">
        <v>129</v>
      </c>
    </row>
    <row r="27" spans="1:7" s="69" customFormat="1" x14ac:dyDescent="0.2">
      <c r="A27" s="67">
        <v>3</v>
      </c>
      <c r="B27" s="70" t="s">
        <v>141</v>
      </c>
      <c r="C27" s="72">
        <v>5</v>
      </c>
      <c r="D27" s="72"/>
      <c r="E27" s="71">
        <v>13</v>
      </c>
      <c r="F27" s="71">
        <v>13</v>
      </c>
      <c r="G27" s="73" t="s">
        <v>127</v>
      </c>
    </row>
    <row r="28" spans="1:7" s="69" customFormat="1" x14ac:dyDescent="0.2">
      <c r="A28" s="67">
        <v>4</v>
      </c>
      <c r="B28" s="74"/>
      <c r="C28" s="72">
        <v>0</v>
      </c>
      <c r="D28" s="72"/>
      <c r="E28" s="72">
        <v>0</v>
      </c>
      <c r="F28" s="72"/>
      <c r="G28" s="73"/>
    </row>
    <row r="29" spans="1:7" s="69" customFormat="1" x14ac:dyDescent="0.2">
      <c r="A29" s="75"/>
      <c r="B29" s="81"/>
      <c r="C29" s="78"/>
      <c r="D29" s="78"/>
      <c r="E29" s="78"/>
      <c r="F29" s="78"/>
      <c r="G29" s="82"/>
    </row>
    <row r="30" spans="1:7" s="69" customFormat="1" x14ac:dyDescent="0.2">
      <c r="A30" s="75"/>
      <c r="B30" s="81"/>
      <c r="C30" s="83"/>
      <c r="D30" s="84" t="s">
        <v>142</v>
      </c>
      <c r="E30" s="84" t="s">
        <v>143</v>
      </c>
      <c r="F30" s="84" t="s">
        <v>144</v>
      </c>
      <c r="G30" s="82"/>
    </row>
    <row r="31" spans="1:7" s="69" customFormat="1" x14ac:dyDescent="0.2">
      <c r="A31" s="75"/>
      <c r="B31" s="81"/>
      <c r="C31" s="85" t="s">
        <v>119</v>
      </c>
      <c r="D31" s="86" t="s">
        <v>145</v>
      </c>
      <c r="E31" s="86" t="s">
        <v>146</v>
      </c>
      <c r="F31" s="86" t="s">
        <v>147</v>
      </c>
      <c r="G31" s="82"/>
    </row>
    <row r="32" spans="1:7" s="69" customFormat="1" x14ac:dyDescent="0.2">
      <c r="A32" s="75"/>
      <c r="B32" s="81"/>
      <c r="C32" s="85" t="s">
        <v>130</v>
      </c>
      <c r="D32" s="86" t="s">
        <v>146</v>
      </c>
      <c r="E32" s="86" t="s">
        <v>147</v>
      </c>
      <c r="F32" s="86" t="s">
        <v>148</v>
      </c>
      <c r="G32" s="82"/>
    </row>
    <row r="33" spans="1:11" s="69" customFormat="1" x14ac:dyDescent="0.2">
      <c r="A33" s="75"/>
      <c r="B33" s="81"/>
      <c r="C33" s="85" t="s">
        <v>134</v>
      </c>
      <c r="D33" s="86" t="s">
        <v>147</v>
      </c>
      <c r="E33" s="86" t="s">
        <v>148</v>
      </c>
      <c r="F33" s="86" t="s">
        <v>145</v>
      </c>
      <c r="G33" s="82"/>
    </row>
    <row r="34" spans="1:11" s="69" customFormat="1" x14ac:dyDescent="0.2">
      <c r="A34" s="75"/>
      <c r="B34" s="81"/>
      <c r="C34" s="85" t="s">
        <v>138</v>
      </c>
      <c r="D34" s="86" t="s">
        <v>148</v>
      </c>
      <c r="E34" s="86" t="s">
        <v>145</v>
      </c>
      <c r="F34" s="86" t="s">
        <v>146</v>
      </c>
      <c r="G34" s="82"/>
    </row>
    <row r="36" spans="1:11" s="88" customFormat="1" x14ac:dyDescent="0.2">
      <c r="A36" s="87" t="s">
        <v>149</v>
      </c>
    </row>
    <row r="37" spans="1:11" s="88" customFormat="1" x14ac:dyDescent="0.2">
      <c r="A37" s="87"/>
    </row>
    <row r="38" spans="1:11" s="88" customFormat="1" x14ac:dyDescent="0.2">
      <c r="A38" s="89" t="s">
        <v>150</v>
      </c>
      <c r="B38" s="88" t="s">
        <v>139</v>
      </c>
      <c r="C38" s="90">
        <v>2</v>
      </c>
    </row>
    <row r="39" spans="1:11" s="88" customFormat="1" x14ac:dyDescent="0.2">
      <c r="B39" s="91"/>
      <c r="C39" s="92" t="s">
        <v>132</v>
      </c>
      <c r="D39" s="93"/>
      <c r="F39" s="94">
        <v>13</v>
      </c>
    </row>
    <row r="40" spans="1:11" s="88" customFormat="1" x14ac:dyDescent="0.2">
      <c r="A40" s="89" t="s">
        <v>151</v>
      </c>
      <c r="B40" s="95" t="s">
        <v>132</v>
      </c>
      <c r="C40" s="96">
        <v>13</v>
      </c>
      <c r="E40" s="97"/>
    </row>
    <row r="41" spans="1:11" s="88" customFormat="1" x14ac:dyDescent="0.2">
      <c r="D41" s="98"/>
      <c r="E41" s="99"/>
      <c r="F41" s="88" t="s">
        <v>132</v>
      </c>
      <c r="I41" s="90">
        <v>6</v>
      </c>
    </row>
    <row r="42" spans="1:11" s="88" customFormat="1" x14ac:dyDescent="0.2">
      <c r="A42" s="89" t="s">
        <v>152</v>
      </c>
      <c r="B42" s="100" t="s">
        <v>124</v>
      </c>
      <c r="C42" s="101">
        <v>10</v>
      </c>
      <c r="E42" s="99"/>
      <c r="F42" s="91"/>
      <c r="G42" s="91"/>
      <c r="H42" s="97"/>
    </row>
    <row r="43" spans="1:11" s="88" customFormat="1" x14ac:dyDescent="0.2">
      <c r="B43" s="91"/>
      <c r="C43" s="102" t="s">
        <v>137</v>
      </c>
      <c r="E43" s="103"/>
      <c r="F43" s="101">
        <v>4</v>
      </c>
      <c r="G43" s="98"/>
      <c r="H43" s="99"/>
    </row>
    <row r="44" spans="1:11" s="88" customFormat="1" x14ac:dyDescent="0.2">
      <c r="A44" s="89" t="s">
        <v>153</v>
      </c>
      <c r="B44" s="95" t="s">
        <v>137</v>
      </c>
      <c r="C44" s="104">
        <v>13</v>
      </c>
      <c r="D44" s="91"/>
      <c r="F44" s="98"/>
      <c r="G44" s="98"/>
      <c r="H44" s="99"/>
    </row>
    <row r="45" spans="1:11" s="88" customFormat="1" ht="13.5" thickBot="1" x14ac:dyDescent="0.25">
      <c r="F45" s="98"/>
      <c r="G45" s="98"/>
      <c r="H45" s="99"/>
      <c r="J45" s="88" t="s">
        <v>136</v>
      </c>
    </row>
    <row r="46" spans="1:11" s="88" customFormat="1" x14ac:dyDescent="0.2">
      <c r="A46" s="89" t="s">
        <v>154</v>
      </c>
      <c r="B46" s="88" t="s">
        <v>131</v>
      </c>
      <c r="C46" s="94">
        <v>13</v>
      </c>
      <c r="F46" s="98"/>
      <c r="G46" s="98"/>
      <c r="H46" s="99"/>
      <c r="I46" s="105"/>
      <c r="J46" s="106" t="s">
        <v>155</v>
      </c>
      <c r="K46" s="107"/>
    </row>
    <row r="47" spans="1:11" s="88" customFormat="1" x14ac:dyDescent="0.2">
      <c r="B47" s="91"/>
      <c r="C47" s="92" t="s">
        <v>131</v>
      </c>
      <c r="D47" s="93"/>
      <c r="F47" s="101">
        <v>4</v>
      </c>
      <c r="G47" s="98"/>
      <c r="H47" s="99"/>
    </row>
    <row r="48" spans="1:11" s="88" customFormat="1" ht="13.5" thickBot="1" x14ac:dyDescent="0.25">
      <c r="A48" s="89" t="s">
        <v>156</v>
      </c>
      <c r="B48" s="93" t="s">
        <v>141</v>
      </c>
      <c r="C48" s="108">
        <v>6</v>
      </c>
      <c r="E48" s="97"/>
      <c r="F48" s="98"/>
      <c r="G48" s="98"/>
      <c r="H48" s="99"/>
      <c r="J48" s="109" t="s">
        <v>132</v>
      </c>
      <c r="K48" s="109"/>
    </row>
    <row r="49" spans="1:11" s="88" customFormat="1" x14ac:dyDescent="0.2">
      <c r="D49" s="98"/>
      <c r="E49" s="99"/>
      <c r="F49" s="93" t="s">
        <v>136</v>
      </c>
      <c r="G49" s="93"/>
      <c r="H49" s="103"/>
      <c r="I49" s="94">
        <v>13</v>
      </c>
      <c r="J49" s="106" t="s">
        <v>157</v>
      </c>
    </row>
    <row r="50" spans="1:11" s="88" customFormat="1" x14ac:dyDescent="0.2">
      <c r="A50" s="89" t="s">
        <v>158</v>
      </c>
      <c r="B50" s="88" t="s">
        <v>136</v>
      </c>
      <c r="C50" s="110">
        <v>13</v>
      </c>
      <c r="E50" s="99"/>
    </row>
    <row r="51" spans="1:11" s="88" customFormat="1" x14ac:dyDescent="0.2">
      <c r="B51" s="91"/>
      <c r="C51" s="102" t="s">
        <v>136</v>
      </c>
      <c r="E51" s="103"/>
      <c r="F51" s="94">
        <v>13</v>
      </c>
    </row>
    <row r="52" spans="1:11" s="88" customFormat="1" x14ac:dyDescent="0.2">
      <c r="A52" s="89" t="s">
        <v>159</v>
      </c>
      <c r="B52" s="93" t="s">
        <v>126</v>
      </c>
      <c r="C52" s="111">
        <v>8</v>
      </c>
      <c r="D52" s="91"/>
    </row>
    <row r="53" spans="1:11" s="88" customFormat="1" x14ac:dyDescent="0.2">
      <c r="F53" s="88" t="s">
        <v>137</v>
      </c>
      <c r="I53" s="101">
        <v>7</v>
      </c>
      <c r="J53" s="98"/>
      <c r="K53" s="98"/>
    </row>
    <row r="54" spans="1:11" s="88" customFormat="1" ht="13.5" thickBot="1" x14ac:dyDescent="0.25">
      <c r="F54" s="91"/>
      <c r="G54" s="91"/>
      <c r="H54" s="97"/>
      <c r="I54" s="109"/>
      <c r="J54" s="109" t="s">
        <v>131</v>
      </c>
      <c r="K54" s="109"/>
    </row>
    <row r="55" spans="1:11" s="88" customFormat="1" x14ac:dyDescent="0.2">
      <c r="F55" s="93" t="s">
        <v>131</v>
      </c>
      <c r="G55" s="93"/>
      <c r="H55" s="103"/>
      <c r="I55" s="94">
        <v>13</v>
      </c>
      <c r="J55" s="112" t="s">
        <v>160</v>
      </c>
      <c r="K55" s="98"/>
    </row>
    <row r="56" spans="1:11" s="88" customFormat="1" x14ac:dyDescent="0.2">
      <c r="J56" s="98"/>
      <c r="K56" s="98"/>
    </row>
    <row r="57" spans="1:11" s="88" customFormat="1" ht="13.5" thickBot="1" x14ac:dyDescent="0.25">
      <c r="G57" s="98"/>
      <c r="H57" s="98"/>
      <c r="J57" s="109" t="s">
        <v>137</v>
      </c>
      <c r="K57" s="109"/>
    </row>
    <row r="58" spans="1:11" s="88" customFormat="1" x14ac:dyDescent="0.2">
      <c r="C58" s="88" t="s">
        <v>139</v>
      </c>
      <c r="F58" s="94">
        <v>13</v>
      </c>
      <c r="J58" s="89" t="s">
        <v>161</v>
      </c>
    </row>
    <row r="59" spans="1:11" s="88" customFormat="1" x14ac:dyDescent="0.2">
      <c r="C59" s="91"/>
      <c r="D59" s="91"/>
      <c r="E59" s="97"/>
      <c r="F59" s="92" t="s">
        <v>139</v>
      </c>
      <c r="G59" s="93"/>
      <c r="H59" s="93"/>
      <c r="I59" s="90">
        <v>4</v>
      </c>
    </row>
    <row r="60" spans="1:11" s="88" customFormat="1" x14ac:dyDescent="0.2">
      <c r="C60" s="93" t="s">
        <v>124</v>
      </c>
      <c r="D60" s="93"/>
      <c r="E60" s="103"/>
      <c r="F60" s="108">
        <v>10</v>
      </c>
      <c r="H60" s="99"/>
    </row>
    <row r="61" spans="1:11" s="88" customFormat="1" ht="13.5" thickBot="1" x14ac:dyDescent="0.25">
      <c r="F61" s="98"/>
      <c r="H61" s="99"/>
      <c r="J61" s="88" t="s">
        <v>126</v>
      </c>
    </row>
    <row r="62" spans="1:11" s="88" customFormat="1" x14ac:dyDescent="0.2">
      <c r="C62" s="88" t="s">
        <v>141</v>
      </c>
      <c r="F62" s="101">
        <v>4</v>
      </c>
      <c r="H62" s="99"/>
      <c r="I62" s="105"/>
      <c r="J62" s="106" t="s">
        <v>162</v>
      </c>
      <c r="K62" s="107"/>
    </row>
    <row r="63" spans="1:11" s="88" customFormat="1" x14ac:dyDescent="0.2">
      <c r="C63" s="91"/>
      <c r="D63" s="91"/>
      <c r="E63" s="97"/>
      <c r="F63" s="102" t="s">
        <v>126</v>
      </c>
      <c r="H63" s="103"/>
      <c r="I63" s="110">
        <v>13</v>
      </c>
    </row>
    <row r="64" spans="1:11" s="88" customFormat="1" ht="13.5" thickBot="1" x14ac:dyDescent="0.25">
      <c r="C64" s="93" t="s">
        <v>126</v>
      </c>
      <c r="D64" s="93"/>
      <c r="E64" s="103"/>
      <c r="F64" s="104">
        <v>13</v>
      </c>
      <c r="G64" s="91"/>
      <c r="I64" s="98"/>
      <c r="J64" s="98" t="s">
        <v>139</v>
      </c>
      <c r="K64" s="109"/>
    </row>
    <row r="65" spans="1:11" s="88" customFormat="1" x14ac:dyDescent="0.2">
      <c r="I65" s="98"/>
      <c r="J65" s="106" t="s">
        <v>163</v>
      </c>
      <c r="K65" s="98"/>
    </row>
    <row r="66" spans="1:11" s="88" customFormat="1" x14ac:dyDescent="0.2">
      <c r="F66" s="88" t="s">
        <v>124</v>
      </c>
      <c r="I66" s="110">
        <v>13</v>
      </c>
      <c r="J66" s="98"/>
      <c r="K66" s="98"/>
    </row>
    <row r="67" spans="1:11" s="88" customFormat="1" ht="13.5" thickBot="1" x14ac:dyDescent="0.25">
      <c r="F67" s="91"/>
      <c r="G67" s="91"/>
      <c r="H67" s="97"/>
      <c r="I67" s="109"/>
      <c r="J67" s="109" t="s">
        <v>124</v>
      </c>
      <c r="K67" s="109"/>
    </row>
    <row r="68" spans="1:11" s="88" customFormat="1" x14ac:dyDescent="0.2">
      <c r="F68" s="93" t="s">
        <v>141</v>
      </c>
      <c r="G68" s="93"/>
      <c r="H68" s="103"/>
      <c r="I68" s="90">
        <v>8</v>
      </c>
      <c r="J68" s="112" t="s">
        <v>164</v>
      </c>
      <c r="K68" s="98"/>
    </row>
    <row r="69" spans="1:11" s="88" customFormat="1" x14ac:dyDescent="0.2">
      <c r="J69" s="98"/>
      <c r="K69" s="98"/>
    </row>
    <row r="70" spans="1:11" s="88" customFormat="1" ht="13.5" thickBot="1" x14ac:dyDescent="0.25">
      <c r="G70" s="98"/>
      <c r="H70" s="98"/>
      <c r="J70" s="109" t="s">
        <v>141</v>
      </c>
      <c r="K70" s="109"/>
    </row>
    <row r="71" spans="1:11" s="88" customFormat="1" x14ac:dyDescent="0.2">
      <c r="G71" s="98"/>
      <c r="H71" s="98"/>
      <c r="J71" s="89" t="s">
        <v>165</v>
      </c>
    </row>
    <row r="72" spans="1:11" s="88" customFormat="1" x14ac:dyDescent="0.2"/>
    <row r="73" spans="1:11" x14ac:dyDescent="0.2">
      <c r="A73" s="113">
        <v>1</v>
      </c>
      <c r="B73" s="114" t="s">
        <v>136</v>
      </c>
    </row>
    <row r="74" spans="1:11" x14ac:dyDescent="0.2">
      <c r="A74" s="113">
        <v>2</v>
      </c>
      <c r="B74" s="115" t="s">
        <v>132</v>
      </c>
    </row>
    <row r="75" spans="1:11" x14ac:dyDescent="0.2">
      <c r="A75" s="113">
        <v>3</v>
      </c>
      <c r="B75" s="116" t="s">
        <v>131</v>
      </c>
    </row>
    <row r="76" spans="1:11" x14ac:dyDescent="0.2">
      <c r="A76" s="113">
        <v>4</v>
      </c>
      <c r="B76" s="117" t="s">
        <v>137</v>
      </c>
    </row>
    <row r="77" spans="1:11" x14ac:dyDescent="0.2">
      <c r="A77" s="113">
        <v>5</v>
      </c>
      <c r="B77" s="117" t="s">
        <v>126</v>
      </c>
    </row>
    <row r="78" spans="1:11" x14ac:dyDescent="0.2">
      <c r="A78" s="113">
        <v>6</v>
      </c>
      <c r="B78" s="117" t="s">
        <v>139</v>
      </c>
    </row>
    <row r="79" spans="1:11" x14ac:dyDescent="0.2">
      <c r="A79" s="113">
        <v>7</v>
      </c>
      <c r="B79" s="117" t="s">
        <v>124</v>
      </c>
    </row>
    <row r="80" spans="1:11" x14ac:dyDescent="0.2">
      <c r="A80" s="113">
        <v>8</v>
      </c>
      <c r="B80" s="117" t="s">
        <v>141</v>
      </c>
    </row>
    <row r="81" spans="1:2" x14ac:dyDescent="0.2">
      <c r="A81" s="201" t="s">
        <v>255</v>
      </c>
      <c r="B81" s="70" t="s">
        <v>128</v>
      </c>
    </row>
    <row r="82" spans="1:2" x14ac:dyDescent="0.2">
      <c r="A82" s="201" t="s">
        <v>255</v>
      </c>
      <c r="B82" s="70" t="s">
        <v>133</v>
      </c>
    </row>
    <row r="83" spans="1:2" x14ac:dyDescent="0.2">
      <c r="A83" s="201" t="s">
        <v>255</v>
      </c>
      <c r="B83" s="80" t="s">
        <v>135</v>
      </c>
    </row>
    <row r="84" spans="1:2" x14ac:dyDescent="0.2">
      <c r="A84" s="201" t="s">
        <v>255</v>
      </c>
      <c r="B84" s="70" t="s">
        <v>140</v>
      </c>
    </row>
  </sheetData>
  <pageMargins left="0.39370078740157483" right="0.39370078740157483" top="0.78740157480314965" bottom="0.39370078740157483" header="0.59055118110236227" footer="0"/>
  <pageSetup paperSize="9" fitToHeight="0" orientation="landscape" verticalDpi="1200" r:id="rId1"/>
  <headerFooter>
    <oddHeader>&amp;R&amp;"Arial,Regular"&amp;9Page &amp;P of &amp;N</oddHeader>
  </headerFooter>
  <rowBreaks count="2" manualBreakCount="2">
    <brk id="34" max="16383" man="1"/>
    <brk id="7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85"/>
  <sheetViews>
    <sheetView showGridLines="0" showRowColHeaders="0" zoomScaleNormal="100" workbookViewId="0">
      <pane ySplit="2" topLeftCell="A3" activePane="bottomLeft" state="frozen"/>
      <selection activeCell="G1" sqref="G1"/>
      <selection pane="bottomLeft" activeCell="G1" sqref="G1"/>
    </sheetView>
  </sheetViews>
  <sheetFormatPr defaultRowHeight="12.75" x14ac:dyDescent="0.2"/>
  <cols>
    <col min="1" max="1" width="5.5703125" style="66" customWidth="1"/>
    <col min="2" max="2" width="30.7109375" style="66" bestFit="1" customWidth="1"/>
    <col min="3" max="3" width="7.28515625" style="66" customWidth="1"/>
    <col min="4" max="4" width="7.28515625" style="66" bestFit="1" customWidth="1"/>
    <col min="5" max="5" width="7.42578125" style="66" bestFit="1" customWidth="1"/>
    <col min="6" max="6" width="9.140625" style="66"/>
    <col min="7" max="7" width="6.7109375" style="66" bestFit="1" customWidth="1"/>
    <col min="8" max="8" width="5.140625" style="66" bestFit="1" customWidth="1"/>
    <col min="9" max="16384" width="9.140625" style="66"/>
  </cols>
  <sheetData>
    <row r="1" spans="1:9" x14ac:dyDescent="0.2">
      <c r="A1" s="239" t="s">
        <v>166</v>
      </c>
      <c r="E1" s="66" t="str">
        <f>HYPERLINK("#Üldreiting!T1","Reiting")</f>
        <v>Reiting</v>
      </c>
      <c r="G1" s="118" t="str">
        <f>HYPERLINK("#Üldreiting!AH1","Reiting")</f>
        <v>Reiting</v>
      </c>
      <c r="H1" s="285"/>
      <c r="I1" s="285"/>
    </row>
    <row r="2" spans="1:9" x14ac:dyDescent="0.2">
      <c r="A2" s="66" t="s">
        <v>167</v>
      </c>
    </row>
    <row r="3" spans="1:9" x14ac:dyDescent="0.2">
      <c r="A3" s="66" t="s">
        <v>168</v>
      </c>
    </row>
    <row r="4" spans="1:9" x14ac:dyDescent="0.2">
      <c r="A4" s="66" t="s">
        <v>169</v>
      </c>
    </row>
    <row r="6" spans="1:9" s="69" customFormat="1" x14ac:dyDescent="0.2">
      <c r="A6" s="119" t="s">
        <v>119</v>
      </c>
      <c r="B6" s="345"/>
      <c r="C6" s="120"/>
      <c r="D6" s="68" t="s">
        <v>120</v>
      </c>
      <c r="E6" s="68" t="s">
        <v>121</v>
      </c>
      <c r="F6" s="68" t="s">
        <v>122</v>
      </c>
      <c r="G6" s="68" t="s">
        <v>123</v>
      </c>
      <c r="H6" s="68" t="s">
        <v>22</v>
      </c>
    </row>
    <row r="7" spans="1:9" s="69" customFormat="1" x14ac:dyDescent="0.2">
      <c r="A7" s="67">
        <v>1</v>
      </c>
      <c r="B7" s="121" t="s">
        <v>170</v>
      </c>
      <c r="C7" s="122"/>
      <c r="D7" s="72">
        <v>11</v>
      </c>
      <c r="E7" s="72"/>
      <c r="F7" s="71">
        <v>13</v>
      </c>
      <c r="G7" s="71">
        <v>13</v>
      </c>
      <c r="H7" s="73" t="s">
        <v>127</v>
      </c>
    </row>
    <row r="8" spans="1:9" s="69" customFormat="1" x14ac:dyDescent="0.2">
      <c r="A8" s="67">
        <v>2</v>
      </c>
      <c r="B8" s="121" t="s">
        <v>171</v>
      </c>
      <c r="C8" s="122"/>
      <c r="D8" s="72">
        <v>1</v>
      </c>
      <c r="E8" s="72"/>
      <c r="F8" s="72">
        <v>8</v>
      </c>
      <c r="G8" s="72"/>
      <c r="H8" s="73" t="s">
        <v>172</v>
      </c>
    </row>
    <row r="9" spans="1:9" s="69" customFormat="1" x14ac:dyDescent="0.2">
      <c r="A9" s="67">
        <v>3</v>
      </c>
      <c r="B9" s="121" t="s">
        <v>173</v>
      </c>
      <c r="C9" s="122"/>
      <c r="D9" s="71">
        <v>13</v>
      </c>
      <c r="E9" s="72">
        <v>0</v>
      </c>
      <c r="F9" s="72"/>
      <c r="G9" s="72">
        <v>0</v>
      </c>
      <c r="H9" s="73" t="s">
        <v>129</v>
      </c>
    </row>
    <row r="10" spans="1:9" s="69" customFormat="1" x14ac:dyDescent="0.2">
      <c r="A10" s="67">
        <v>4</v>
      </c>
      <c r="B10" s="123" t="s">
        <v>174</v>
      </c>
      <c r="C10" s="124"/>
      <c r="D10" s="71">
        <v>13</v>
      </c>
      <c r="E10" s="71">
        <v>13</v>
      </c>
      <c r="F10" s="72"/>
      <c r="G10" s="72"/>
      <c r="H10" s="73" t="s">
        <v>125</v>
      </c>
    </row>
    <row r="11" spans="1:9" s="69" customFormat="1" x14ac:dyDescent="0.2">
      <c r="A11" s="75"/>
      <c r="B11" s="76"/>
      <c r="C11" s="76"/>
      <c r="D11" s="77"/>
      <c r="E11" s="77"/>
      <c r="F11" s="77"/>
      <c r="G11" s="78"/>
      <c r="H11" s="79"/>
    </row>
    <row r="12" spans="1:9" s="69" customFormat="1" x14ac:dyDescent="0.2">
      <c r="A12" s="119" t="s">
        <v>130</v>
      </c>
      <c r="B12" s="345"/>
      <c r="C12" s="120"/>
      <c r="D12" s="68" t="s">
        <v>120</v>
      </c>
      <c r="E12" s="68" t="s">
        <v>121</v>
      </c>
      <c r="F12" s="68" t="s">
        <v>122</v>
      </c>
      <c r="G12" s="68" t="s">
        <v>123</v>
      </c>
      <c r="H12" s="68" t="s">
        <v>22</v>
      </c>
    </row>
    <row r="13" spans="1:9" s="69" customFormat="1" x14ac:dyDescent="0.2">
      <c r="A13" s="67">
        <v>1</v>
      </c>
      <c r="B13" s="121" t="s">
        <v>175</v>
      </c>
      <c r="C13" s="122"/>
      <c r="D13" s="71">
        <v>13</v>
      </c>
      <c r="E13" s="71">
        <v>13</v>
      </c>
      <c r="F13" s="72"/>
      <c r="G13" s="72"/>
      <c r="H13" s="73" t="s">
        <v>125</v>
      </c>
    </row>
    <row r="14" spans="1:9" s="69" customFormat="1" x14ac:dyDescent="0.2">
      <c r="A14" s="67">
        <v>2</v>
      </c>
      <c r="B14" s="121" t="s">
        <v>176</v>
      </c>
      <c r="C14" s="122"/>
      <c r="D14" s="71">
        <v>13</v>
      </c>
      <c r="E14" s="72">
        <v>6</v>
      </c>
      <c r="F14" s="72"/>
      <c r="G14" s="72">
        <v>4</v>
      </c>
      <c r="H14" s="73" t="s">
        <v>129</v>
      </c>
    </row>
    <row r="15" spans="1:9" s="69" customFormat="1" x14ac:dyDescent="0.2">
      <c r="A15" s="67">
        <v>3</v>
      </c>
      <c r="B15" s="121" t="s">
        <v>177</v>
      </c>
      <c r="C15" s="122"/>
      <c r="D15" s="72">
        <v>11</v>
      </c>
      <c r="E15" s="72"/>
      <c r="F15" s="71">
        <v>13</v>
      </c>
      <c r="G15" s="71">
        <v>13</v>
      </c>
      <c r="H15" s="73" t="s">
        <v>127</v>
      </c>
    </row>
    <row r="16" spans="1:9" s="69" customFormat="1" x14ac:dyDescent="0.2">
      <c r="A16" s="67">
        <v>4</v>
      </c>
      <c r="B16" s="123"/>
      <c r="C16" s="124"/>
      <c r="D16" s="72">
        <v>0</v>
      </c>
      <c r="E16" s="72"/>
      <c r="F16" s="72">
        <v>0</v>
      </c>
      <c r="G16" s="72"/>
      <c r="H16" s="73"/>
    </row>
    <row r="17" spans="1:10" s="69" customFormat="1" x14ac:dyDescent="0.2">
      <c r="A17" s="75"/>
      <c r="B17" s="76"/>
      <c r="C17" s="76"/>
      <c r="D17" s="77"/>
      <c r="E17" s="77"/>
      <c r="F17" s="77"/>
      <c r="G17" s="78"/>
      <c r="H17" s="79"/>
    </row>
    <row r="18" spans="1:10" s="69" customFormat="1" x14ac:dyDescent="0.2">
      <c r="A18" s="119" t="s">
        <v>134</v>
      </c>
      <c r="B18" s="345"/>
      <c r="C18" s="120"/>
      <c r="D18" s="68" t="s">
        <v>120</v>
      </c>
      <c r="E18" s="68" t="s">
        <v>121</v>
      </c>
      <c r="F18" s="68" t="s">
        <v>122</v>
      </c>
      <c r="G18" s="68" t="s">
        <v>123</v>
      </c>
      <c r="H18" s="68" t="s">
        <v>22</v>
      </c>
    </row>
    <row r="19" spans="1:10" s="69" customFormat="1" x14ac:dyDescent="0.2">
      <c r="A19" s="67">
        <v>1</v>
      </c>
      <c r="B19" s="125" t="s">
        <v>178</v>
      </c>
      <c r="C19" s="126"/>
      <c r="D19" s="71">
        <v>13</v>
      </c>
      <c r="E19" s="71">
        <v>13</v>
      </c>
      <c r="F19" s="72"/>
      <c r="G19" s="72"/>
      <c r="H19" s="73" t="s">
        <v>125</v>
      </c>
    </row>
    <row r="20" spans="1:10" s="69" customFormat="1" x14ac:dyDescent="0.2">
      <c r="A20" s="67">
        <v>2</v>
      </c>
      <c r="B20" s="121" t="s">
        <v>179</v>
      </c>
      <c r="C20" s="122"/>
      <c r="D20" s="71">
        <v>13</v>
      </c>
      <c r="E20" s="72">
        <v>8</v>
      </c>
      <c r="F20" s="72"/>
      <c r="G20" s="72">
        <v>12</v>
      </c>
      <c r="H20" s="73" t="s">
        <v>129</v>
      </c>
    </row>
    <row r="21" spans="1:10" s="69" customFormat="1" x14ac:dyDescent="0.2">
      <c r="A21" s="67">
        <v>3</v>
      </c>
      <c r="B21" s="121" t="s">
        <v>180</v>
      </c>
      <c r="C21" s="122"/>
      <c r="D21" s="72">
        <v>8</v>
      </c>
      <c r="E21" s="72"/>
      <c r="F21" s="71">
        <v>13</v>
      </c>
      <c r="G21" s="71">
        <v>13</v>
      </c>
      <c r="H21" s="73" t="s">
        <v>127</v>
      </c>
    </row>
    <row r="22" spans="1:10" s="69" customFormat="1" x14ac:dyDescent="0.2">
      <c r="A22" s="67">
        <v>4</v>
      </c>
      <c r="B22" s="123" t="s">
        <v>181</v>
      </c>
      <c r="C22" s="124"/>
      <c r="D22" s="72">
        <v>8</v>
      </c>
      <c r="E22" s="72"/>
      <c r="F22" s="72">
        <v>10</v>
      </c>
      <c r="G22" s="72"/>
      <c r="H22" s="73" t="s">
        <v>172</v>
      </c>
    </row>
    <row r="24" spans="1:10" s="128" customFormat="1" x14ac:dyDescent="0.2">
      <c r="A24" s="127" t="s">
        <v>182</v>
      </c>
    </row>
    <row r="25" spans="1:10" s="128" customFormat="1" x14ac:dyDescent="0.2">
      <c r="A25" s="127"/>
    </row>
    <row r="26" spans="1:10" s="128" customFormat="1" x14ac:dyDescent="0.2">
      <c r="A26" s="129" t="s">
        <v>158</v>
      </c>
      <c r="B26" s="128" t="s">
        <v>178</v>
      </c>
      <c r="D26" s="130">
        <v>13</v>
      </c>
    </row>
    <row r="27" spans="1:10" s="128" customFormat="1" x14ac:dyDescent="0.2">
      <c r="B27" s="131"/>
      <c r="C27" s="132"/>
      <c r="D27" s="133" t="s">
        <v>178</v>
      </c>
      <c r="E27" s="134"/>
      <c r="G27" s="135">
        <v>10</v>
      </c>
    </row>
    <row r="28" spans="1:10" s="128" customFormat="1" x14ac:dyDescent="0.2">
      <c r="A28" s="129"/>
      <c r="B28" s="100" t="s">
        <v>183</v>
      </c>
      <c r="C28" s="95"/>
      <c r="D28" s="136">
        <v>0</v>
      </c>
      <c r="F28" s="132"/>
    </row>
    <row r="29" spans="1:10" s="128" customFormat="1" x14ac:dyDescent="0.2">
      <c r="E29" s="137"/>
      <c r="F29" s="138"/>
      <c r="G29" s="128" t="s">
        <v>170</v>
      </c>
      <c r="J29" s="130">
        <v>13</v>
      </c>
    </row>
    <row r="30" spans="1:10" s="128" customFormat="1" x14ac:dyDescent="0.2">
      <c r="A30" s="129" t="s">
        <v>154</v>
      </c>
      <c r="B30" s="100" t="s">
        <v>175</v>
      </c>
      <c r="C30" s="139"/>
      <c r="D30" s="140">
        <v>8</v>
      </c>
      <c r="F30" s="138"/>
      <c r="G30" s="131"/>
      <c r="H30" s="131"/>
      <c r="I30" s="132"/>
    </row>
    <row r="31" spans="1:10" s="128" customFormat="1" x14ac:dyDescent="0.2">
      <c r="B31" s="131"/>
      <c r="C31" s="132"/>
      <c r="D31" s="141" t="s">
        <v>170</v>
      </c>
      <c r="F31" s="142"/>
      <c r="G31" s="143">
        <v>13</v>
      </c>
      <c r="H31" s="137"/>
      <c r="I31" s="138"/>
    </row>
    <row r="32" spans="1:10" s="128" customFormat="1" x14ac:dyDescent="0.2">
      <c r="A32" s="129" t="s">
        <v>159</v>
      </c>
      <c r="B32" s="100" t="s">
        <v>170</v>
      </c>
      <c r="C32" s="95"/>
      <c r="D32" s="144">
        <v>13</v>
      </c>
      <c r="E32" s="131"/>
      <c r="G32" s="137"/>
      <c r="H32" s="137"/>
      <c r="I32" s="138"/>
    </row>
    <row r="33" spans="1:12" s="128" customFormat="1" ht="13.5" thickBot="1" x14ac:dyDescent="0.25">
      <c r="G33" s="137"/>
      <c r="H33" s="137"/>
      <c r="I33" s="138"/>
      <c r="K33" s="128" t="s">
        <v>170</v>
      </c>
    </row>
    <row r="34" spans="1:12" s="128" customFormat="1" x14ac:dyDescent="0.2">
      <c r="A34" s="129" t="s">
        <v>153</v>
      </c>
      <c r="B34" s="128" t="s">
        <v>180</v>
      </c>
      <c r="D34" s="135">
        <v>11</v>
      </c>
      <c r="G34" s="137"/>
      <c r="H34" s="137"/>
      <c r="I34" s="138"/>
      <c r="J34" s="145"/>
      <c r="K34" s="146" t="s">
        <v>155</v>
      </c>
      <c r="L34" s="147"/>
    </row>
    <row r="35" spans="1:12" s="128" customFormat="1" x14ac:dyDescent="0.2">
      <c r="B35" s="131"/>
      <c r="C35" s="132"/>
      <c r="D35" s="133" t="s">
        <v>177</v>
      </c>
      <c r="E35" s="134"/>
      <c r="G35" s="143">
        <v>13</v>
      </c>
      <c r="H35" s="137"/>
      <c r="I35" s="138"/>
    </row>
    <row r="36" spans="1:12" s="128" customFormat="1" ht="13.5" thickBot="1" x14ac:dyDescent="0.25">
      <c r="A36" s="129" t="s">
        <v>151</v>
      </c>
      <c r="B36" s="134" t="s">
        <v>177</v>
      </c>
      <c r="C36" s="95"/>
      <c r="D36" s="148">
        <v>13</v>
      </c>
      <c r="F36" s="132"/>
      <c r="G36" s="137"/>
      <c r="H36" s="137"/>
      <c r="I36" s="138"/>
      <c r="K36" s="149" t="s">
        <v>177</v>
      </c>
      <c r="L36" s="149"/>
    </row>
    <row r="37" spans="1:12" s="128" customFormat="1" x14ac:dyDescent="0.2">
      <c r="E37" s="137"/>
      <c r="F37" s="138"/>
      <c r="G37" s="134" t="s">
        <v>177</v>
      </c>
      <c r="H37" s="134"/>
      <c r="I37" s="142"/>
      <c r="J37" s="135">
        <v>11</v>
      </c>
      <c r="K37" s="146" t="s">
        <v>157</v>
      </c>
    </row>
    <row r="38" spans="1:12" s="128" customFormat="1" x14ac:dyDescent="0.2">
      <c r="A38" s="129"/>
      <c r="B38" s="128" t="s">
        <v>183</v>
      </c>
      <c r="D38" s="140">
        <v>0</v>
      </c>
      <c r="F38" s="138"/>
    </row>
    <row r="39" spans="1:12" s="128" customFormat="1" x14ac:dyDescent="0.2">
      <c r="B39" s="131"/>
      <c r="C39" s="132"/>
      <c r="D39" s="141" t="s">
        <v>174</v>
      </c>
      <c r="F39" s="142"/>
      <c r="G39" s="135">
        <v>12</v>
      </c>
    </row>
    <row r="40" spans="1:12" s="128" customFormat="1" x14ac:dyDescent="0.2">
      <c r="A40" s="129" t="s">
        <v>152</v>
      </c>
      <c r="B40" s="134" t="s">
        <v>174</v>
      </c>
      <c r="C40" s="95"/>
      <c r="D40" s="144">
        <v>13</v>
      </c>
      <c r="E40" s="131"/>
    </row>
    <row r="41" spans="1:12" s="128" customFormat="1" x14ac:dyDescent="0.2">
      <c r="G41" s="128" t="s">
        <v>178</v>
      </c>
      <c r="J41" s="150">
        <v>4</v>
      </c>
      <c r="K41" s="137"/>
      <c r="L41" s="137"/>
    </row>
    <row r="42" spans="1:12" s="128" customFormat="1" ht="13.5" thickBot="1" x14ac:dyDescent="0.25">
      <c r="G42" s="131"/>
      <c r="H42" s="131"/>
      <c r="I42" s="132"/>
      <c r="J42" s="149"/>
      <c r="K42" s="149" t="s">
        <v>174</v>
      </c>
      <c r="L42" s="149"/>
    </row>
    <row r="43" spans="1:12" s="128" customFormat="1" x14ac:dyDescent="0.2">
      <c r="G43" s="134" t="s">
        <v>174</v>
      </c>
      <c r="H43" s="134"/>
      <c r="I43" s="142"/>
      <c r="J43" s="130">
        <v>13</v>
      </c>
      <c r="K43" s="151" t="s">
        <v>160</v>
      </c>
      <c r="L43" s="137"/>
    </row>
    <row r="44" spans="1:12" s="128" customFormat="1" x14ac:dyDescent="0.2">
      <c r="K44" s="137"/>
      <c r="L44" s="137"/>
    </row>
    <row r="45" spans="1:12" s="128" customFormat="1" ht="13.5" thickBot="1" x14ac:dyDescent="0.25">
      <c r="H45" s="137"/>
      <c r="I45" s="137"/>
      <c r="K45" s="149" t="s">
        <v>178</v>
      </c>
      <c r="L45" s="149"/>
    </row>
    <row r="46" spans="1:12" s="128" customFormat="1" x14ac:dyDescent="0.2">
      <c r="D46" s="128" t="s">
        <v>183</v>
      </c>
      <c r="G46" s="135">
        <v>0</v>
      </c>
      <c r="K46" s="129" t="s">
        <v>161</v>
      </c>
    </row>
    <row r="47" spans="1:12" s="128" customFormat="1" x14ac:dyDescent="0.2">
      <c r="D47" s="131"/>
      <c r="E47" s="131"/>
      <c r="F47" s="132"/>
      <c r="G47" s="133" t="s">
        <v>175</v>
      </c>
      <c r="H47" s="134"/>
      <c r="I47" s="134"/>
      <c r="J47" s="130">
        <v>13</v>
      </c>
    </row>
    <row r="48" spans="1:12" s="128" customFormat="1" x14ac:dyDescent="0.2">
      <c r="D48" s="134" t="s">
        <v>175</v>
      </c>
      <c r="E48" s="134"/>
      <c r="F48" s="142"/>
      <c r="G48" s="148">
        <v>13</v>
      </c>
      <c r="I48" s="138"/>
    </row>
    <row r="49" spans="1:12" s="128" customFormat="1" ht="13.5" thickBot="1" x14ac:dyDescent="0.25">
      <c r="G49" s="137"/>
      <c r="I49" s="138"/>
      <c r="K49" s="128" t="s">
        <v>175</v>
      </c>
    </row>
    <row r="50" spans="1:12" s="128" customFormat="1" x14ac:dyDescent="0.2">
      <c r="D50" s="128" t="s">
        <v>180</v>
      </c>
      <c r="G50" s="143">
        <v>13</v>
      </c>
      <c r="I50" s="138"/>
      <c r="J50" s="145"/>
      <c r="K50" s="146" t="s">
        <v>162</v>
      </c>
      <c r="L50" s="147"/>
    </row>
    <row r="51" spans="1:12" s="128" customFormat="1" x14ac:dyDescent="0.2">
      <c r="D51" s="131"/>
      <c r="E51" s="131"/>
      <c r="F51" s="132"/>
      <c r="G51" s="141" t="s">
        <v>180</v>
      </c>
      <c r="I51" s="142"/>
      <c r="J51" s="140">
        <v>1</v>
      </c>
    </row>
    <row r="52" spans="1:12" s="128" customFormat="1" ht="13.5" thickBot="1" x14ac:dyDescent="0.25">
      <c r="D52" s="134" t="s">
        <v>183</v>
      </c>
      <c r="E52" s="134"/>
      <c r="F52" s="142"/>
      <c r="G52" s="152">
        <v>0</v>
      </c>
      <c r="H52" s="131"/>
      <c r="J52" s="137"/>
      <c r="K52" s="137" t="s">
        <v>180</v>
      </c>
      <c r="L52" s="149"/>
    </row>
    <row r="53" spans="1:12" s="128" customFormat="1" x14ac:dyDescent="0.2">
      <c r="J53" s="137"/>
      <c r="K53" s="146" t="s">
        <v>163</v>
      </c>
      <c r="L53" s="137"/>
    </row>
    <row r="54" spans="1:12" s="128" customFormat="1" x14ac:dyDescent="0.2">
      <c r="H54" s="137"/>
      <c r="I54" s="137"/>
    </row>
    <row r="55" spans="1:12" s="128" customFormat="1" x14ac:dyDescent="0.2">
      <c r="A55" s="127" t="s">
        <v>184</v>
      </c>
      <c r="H55" s="137"/>
      <c r="I55" s="137"/>
      <c r="K55" s="129"/>
    </row>
    <row r="56" spans="1:12" s="153" customFormat="1" x14ac:dyDescent="0.2"/>
    <row r="57" spans="1:12" s="153" customFormat="1" x14ac:dyDescent="0.2">
      <c r="C57" s="154" t="s">
        <v>185</v>
      </c>
      <c r="D57" s="153" t="s">
        <v>173</v>
      </c>
      <c r="E57" s="155"/>
      <c r="G57" s="156">
        <v>6</v>
      </c>
    </row>
    <row r="58" spans="1:12" s="153" customFormat="1" x14ac:dyDescent="0.2">
      <c r="A58" s="157" t="s">
        <v>186</v>
      </c>
      <c r="B58" s="128" t="s">
        <v>171</v>
      </c>
      <c r="C58" s="140">
        <v>0</v>
      </c>
      <c r="D58" s="158"/>
      <c r="E58" s="159"/>
      <c r="F58" s="158"/>
      <c r="G58" s="160" t="s">
        <v>181</v>
      </c>
      <c r="H58" s="161"/>
      <c r="J58" s="162">
        <v>13</v>
      </c>
    </row>
    <row r="59" spans="1:12" s="153" customFormat="1" x14ac:dyDescent="0.2">
      <c r="A59" s="128"/>
      <c r="B59" s="132"/>
      <c r="C59" s="133"/>
      <c r="D59" s="161" t="s">
        <v>181</v>
      </c>
      <c r="E59" s="163"/>
      <c r="F59" s="161"/>
      <c r="G59" s="164">
        <v>13</v>
      </c>
      <c r="I59" s="165"/>
    </row>
    <row r="60" spans="1:12" s="153" customFormat="1" ht="13.5" thickBot="1" x14ac:dyDescent="0.25">
      <c r="A60" s="157" t="s">
        <v>187</v>
      </c>
      <c r="B60" s="142" t="s">
        <v>181</v>
      </c>
      <c r="C60" s="135">
        <v>13</v>
      </c>
      <c r="E60" s="166"/>
      <c r="H60" s="167"/>
      <c r="I60" s="168"/>
      <c r="K60" s="169" t="s">
        <v>181</v>
      </c>
      <c r="L60" s="169"/>
    </row>
    <row r="61" spans="1:12" s="153" customFormat="1" x14ac:dyDescent="0.2">
      <c r="C61" s="154" t="s">
        <v>188</v>
      </c>
      <c r="D61" s="153" t="s">
        <v>176</v>
      </c>
      <c r="E61" s="166"/>
      <c r="G61" s="170">
        <v>8</v>
      </c>
      <c r="I61" s="168"/>
      <c r="J61" s="171"/>
      <c r="K61" s="146" t="s">
        <v>164</v>
      </c>
      <c r="L61" s="172"/>
    </row>
    <row r="62" spans="1:12" s="153" customFormat="1" x14ac:dyDescent="0.2">
      <c r="D62" s="158"/>
      <c r="E62" s="159"/>
      <c r="F62" s="158"/>
      <c r="G62" s="173" t="s">
        <v>179</v>
      </c>
      <c r="I62" s="174"/>
      <c r="J62" s="175">
        <v>11</v>
      </c>
      <c r="K62" s="137"/>
    </row>
    <row r="63" spans="1:12" s="153" customFormat="1" ht="13.5" thickBot="1" x14ac:dyDescent="0.25">
      <c r="C63" s="154" t="s">
        <v>189</v>
      </c>
      <c r="D63" s="161" t="s">
        <v>179</v>
      </c>
      <c r="E63" s="163"/>
      <c r="F63" s="161"/>
      <c r="G63" s="176">
        <v>13</v>
      </c>
      <c r="H63" s="158"/>
      <c r="J63" s="167"/>
      <c r="K63" s="149" t="s">
        <v>179</v>
      </c>
      <c r="L63" s="169"/>
    </row>
    <row r="64" spans="1:12" s="153" customFormat="1" x14ac:dyDescent="0.2">
      <c r="E64" s="177"/>
      <c r="J64" s="167"/>
      <c r="K64" s="129" t="s">
        <v>165</v>
      </c>
      <c r="L64" s="167"/>
    </row>
    <row r="65" spans="1:12" s="153" customFormat="1" x14ac:dyDescent="0.2">
      <c r="E65" s="177"/>
      <c r="G65" s="153" t="s">
        <v>173</v>
      </c>
      <c r="J65" s="178">
        <v>3</v>
      </c>
      <c r="K65" s="167"/>
      <c r="L65" s="167"/>
    </row>
    <row r="66" spans="1:12" s="153" customFormat="1" ht="13.5" thickBot="1" x14ac:dyDescent="0.25">
      <c r="E66" s="177"/>
      <c r="G66" s="158"/>
      <c r="H66" s="158"/>
      <c r="I66" s="165"/>
      <c r="J66" s="169"/>
      <c r="K66" s="169" t="s">
        <v>176</v>
      </c>
      <c r="L66" s="169"/>
    </row>
    <row r="67" spans="1:12" s="153" customFormat="1" x14ac:dyDescent="0.2">
      <c r="E67" s="177"/>
      <c r="G67" s="161" t="s">
        <v>176</v>
      </c>
      <c r="H67" s="161"/>
      <c r="I67" s="174"/>
      <c r="J67" s="162">
        <v>13</v>
      </c>
      <c r="K67" s="179" t="s">
        <v>190</v>
      </c>
      <c r="L67" s="167"/>
    </row>
    <row r="68" spans="1:12" s="153" customFormat="1" x14ac:dyDescent="0.2">
      <c r="E68" s="177"/>
      <c r="K68" s="167"/>
      <c r="L68" s="167"/>
    </row>
    <row r="69" spans="1:12" s="153" customFormat="1" ht="13.5" thickBot="1" x14ac:dyDescent="0.25">
      <c r="E69" s="177"/>
      <c r="H69" s="167"/>
      <c r="I69" s="167"/>
      <c r="K69" s="169" t="s">
        <v>173</v>
      </c>
      <c r="L69" s="169"/>
    </row>
    <row r="70" spans="1:12" s="128" customFormat="1" x14ac:dyDescent="0.2">
      <c r="E70" s="177"/>
      <c r="F70" s="153"/>
      <c r="G70" s="153"/>
      <c r="H70" s="167"/>
      <c r="I70" s="167"/>
      <c r="J70" s="153"/>
      <c r="K70" s="177" t="s">
        <v>191</v>
      </c>
      <c r="L70" s="153"/>
    </row>
    <row r="71" spans="1:12" s="128" customFormat="1" x14ac:dyDescent="0.2"/>
    <row r="72" spans="1:12" s="128" customFormat="1" ht="13.5" thickBot="1" x14ac:dyDescent="0.25">
      <c r="K72" s="149" t="s">
        <v>171</v>
      </c>
      <c r="L72" s="149"/>
    </row>
    <row r="73" spans="1:12" s="128" customFormat="1" x14ac:dyDescent="0.2">
      <c r="H73" s="137"/>
      <c r="I73" s="137"/>
      <c r="K73" s="129" t="s">
        <v>192</v>
      </c>
    </row>
    <row r="74" spans="1:12" s="128" customFormat="1" x14ac:dyDescent="0.2">
      <c r="H74" s="137"/>
      <c r="I74" s="137"/>
      <c r="K74" s="129"/>
    </row>
    <row r="75" spans="1:12" x14ac:dyDescent="0.2">
      <c r="A75" s="180">
        <v>1</v>
      </c>
      <c r="B75" s="181" t="s">
        <v>170</v>
      </c>
      <c r="C75" s="137"/>
    </row>
    <row r="76" spans="1:12" x14ac:dyDescent="0.2">
      <c r="A76" s="180">
        <v>2</v>
      </c>
      <c r="B76" s="182" t="s">
        <v>177</v>
      </c>
      <c r="C76" s="137"/>
    </row>
    <row r="77" spans="1:12" x14ac:dyDescent="0.2">
      <c r="A77" s="180">
        <v>3</v>
      </c>
      <c r="B77" s="183" t="s">
        <v>174</v>
      </c>
      <c r="C77" s="137"/>
    </row>
    <row r="78" spans="1:12" x14ac:dyDescent="0.2">
      <c r="A78" s="180">
        <v>4</v>
      </c>
      <c r="B78" s="184" t="s">
        <v>178</v>
      </c>
      <c r="C78" s="137"/>
    </row>
    <row r="79" spans="1:12" x14ac:dyDescent="0.2">
      <c r="A79" s="180">
        <v>5</v>
      </c>
      <c r="B79" s="184" t="s">
        <v>175</v>
      </c>
      <c r="C79" s="137"/>
    </row>
    <row r="80" spans="1:12" x14ac:dyDescent="0.2">
      <c r="A80" s="180">
        <v>6</v>
      </c>
      <c r="B80" s="184" t="s">
        <v>180</v>
      </c>
      <c r="C80" s="137"/>
    </row>
    <row r="81" spans="1:3" x14ac:dyDescent="0.2">
      <c r="A81" s="180">
        <v>7</v>
      </c>
      <c r="B81" s="184" t="s">
        <v>181</v>
      </c>
      <c r="C81" s="137"/>
    </row>
    <row r="82" spans="1:3" x14ac:dyDescent="0.2">
      <c r="A82" s="180">
        <v>8</v>
      </c>
      <c r="B82" s="184" t="s">
        <v>179</v>
      </c>
      <c r="C82" s="137"/>
    </row>
    <row r="83" spans="1:3" x14ac:dyDescent="0.2">
      <c r="A83" s="180">
        <v>9</v>
      </c>
      <c r="B83" s="185" t="s">
        <v>176</v>
      </c>
      <c r="C83" s="139"/>
    </row>
    <row r="84" spans="1:3" x14ac:dyDescent="0.2">
      <c r="A84" s="180">
        <v>10</v>
      </c>
      <c r="B84" s="185" t="s">
        <v>173</v>
      </c>
      <c r="C84" s="139"/>
    </row>
    <row r="85" spans="1:3" x14ac:dyDescent="0.2">
      <c r="A85" s="180">
        <v>11</v>
      </c>
      <c r="B85" s="185" t="s">
        <v>171</v>
      </c>
      <c r="C85" s="139"/>
    </row>
  </sheetData>
  <pageMargins left="0.59055118110236227" right="0.39370078740157483" top="0.78740157480314965" bottom="0.39370078740157483" header="0.59055118110236227" footer="0"/>
  <pageSetup paperSize="9" fitToHeight="0" orientation="landscape" verticalDpi="1200" r:id="rId1"/>
  <headerFooter>
    <oddHeader>&amp;R&amp;"Arial,Regular"&amp;9Page &amp;P of &amp;N</oddHeader>
  </headerFooter>
  <rowBreaks count="2" manualBreakCount="2">
    <brk id="22" max="16383" man="1"/>
    <brk id="53"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77"/>
  <sheetViews>
    <sheetView showGridLines="0" showRowColHeaders="0" zoomScaleNormal="100" workbookViewId="0">
      <pane ySplit="2" topLeftCell="A3" activePane="bottomLeft" state="frozen"/>
      <selection activeCell="G1" sqref="G1"/>
      <selection pane="bottomLeft" activeCell="G1" sqref="G1"/>
    </sheetView>
  </sheetViews>
  <sheetFormatPr defaultRowHeight="12.75" x14ac:dyDescent="0.2"/>
  <cols>
    <col min="1" max="1" width="5.5703125" style="66" customWidth="1"/>
    <col min="2" max="2" width="45.5703125" style="66" bestFit="1" customWidth="1"/>
    <col min="3" max="3" width="7.28515625" style="66" bestFit="1" customWidth="1"/>
    <col min="4" max="4" width="7.42578125" style="66" bestFit="1" customWidth="1"/>
    <col min="5" max="5" width="9.140625" style="66"/>
    <col min="6" max="6" width="6.7109375" style="66" bestFit="1" customWidth="1"/>
    <col min="7" max="7" width="5.140625" style="66" bestFit="1" customWidth="1"/>
    <col min="8" max="8" width="5.140625" style="66" customWidth="1"/>
    <col min="9" max="9" width="4.7109375" style="66" customWidth="1"/>
    <col min="10" max="13" width="9.140625" style="66" customWidth="1"/>
    <col min="14" max="16" width="2.7109375" style="66" customWidth="1"/>
    <col min="17" max="16384" width="9.140625" style="66"/>
  </cols>
  <sheetData>
    <row r="1" spans="1:7" x14ac:dyDescent="0.2">
      <c r="A1" s="239" t="s">
        <v>115</v>
      </c>
      <c r="E1" s="118" t="str">
        <f>HYPERLINK("#Üldreiting!T1","Reiting")</f>
        <v>Reiting</v>
      </c>
      <c r="F1" s="285"/>
      <c r="G1" s="285"/>
    </row>
    <row r="2" spans="1:7" x14ac:dyDescent="0.2">
      <c r="A2" s="66" t="s">
        <v>193</v>
      </c>
    </row>
    <row r="3" spans="1:7" x14ac:dyDescent="0.2">
      <c r="A3" s="66" t="s">
        <v>168</v>
      </c>
    </row>
    <row r="4" spans="1:7" x14ac:dyDescent="0.2">
      <c r="A4" s="66" t="s">
        <v>169</v>
      </c>
    </row>
    <row r="6" spans="1:7" s="69" customFormat="1" x14ac:dyDescent="0.2">
      <c r="A6" s="119" t="s">
        <v>119</v>
      </c>
      <c r="B6" s="120"/>
      <c r="C6" s="68" t="s">
        <v>120</v>
      </c>
      <c r="D6" s="68" t="s">
        <v>121</v>
      </c>
      <c r="E6" s="68" t="s">
        <v>122</v>
      </c>
      <c r="F6" s="68" t="s">
        <v>123</v>
      </c>
      <c r="G6" s="68" t="s">
        <v>22</v>
      </c>
    </row>
    <row r="7" spans="1:7" s="69" customFormat="1" x14ac:dyDescent="0.2">
      <c r="A7" s="67">
        <v>1</v>
      </c>
      <c r="B7" s="185" t="s">
        <v>194</v>
      </c>
      <c r="C7" s="71">
        <v>13</v>
      </c>
      <c r="D7" s="71">
        <v>13</v>
      </c>
      <c r="E7" s="72"/>
      <c r="F7" s="72"/>
      <c r="G7" s="73" t="s">
        <v>125</v>
      </c>
    </row>
    <row r="8" spans="1:7" s="69" customFormat="1" x14ac:dyDescent="0.2">
      <c r="A8" s="67">
        <v>2</v>
      </c>
      <c r="B8" s="185" t="s">
        <v>195</v>
      </c>
      <c r="C8" s="71">
        <v>13</v>
      </c>
      <c r="D8" s="72">
        <v>8</v>
      </c>
      <c r="E8" s="72"/>
      <c r="F8" s="186">
        <v>6</v>
      </c>
      <c r="G8" s="73" t="s">
        <v>129</v>
      </c>
    </row>
    <row r="9" spans="1:7" s="69" customFormat="1" x14ac:dyDescent="0.2">
      <c r="A9" s="67">
        <v>3</v>
      </c>
      <c r="B9" s="185" t="s">
        <v>196</v>
      </c>
      <c r="C9" s="72">
        <v>11</v>
      </c>
      <c r="D9" s="72"/>
      <c r="E9" s="71">
        <v>13</v>
      </c>
      <c r="F9" s="71">
        <v>13</v>
      </c>
      <c r="G9" s="73" t="s">
        <v>127</v>
      </c>
    </row>
    <row r="10" spans="1:7" s="69" customFormat="1" x14ac:dyDescent="0.2">
      <c r="A10" s="67">
        <v>4</v>
      </c>
      <c r="B10" s="74"/>
      <c r="C10" s="72">
        <v>0</v>
      </c>
      <c r="D10" s="72"/>
      <c r="E10" s="72">
        <v>0</v>
      </c>
      <c r="F10" s="72"/>
      <c r="G10" s="73"/>
    </row>
    <row r="11" spans="1:7" s="69" customFormat="1" x14ac:dyDescent="0.2">
      <c r="A11" s="75"/>
      <c r="B11" s="76"/>
      <c r="C11" s="77"/>
      <c r="D11" s="77"/>
      <c r="E11" s="77"/>
      <c r="F11" s="78"/>
      <c r="G11" s="79"/>
    </row>
    <row r="12" spans="1:7" s="69" customFormat="1" x14ac:dyDescent="0.2">
      <c r="A12" s="119" t="s">
        <v>130</v>
      </c>
      <c r="B12" s="120"/>
      <c r="C12" s="68" t="s">
        <v>120</v>
      </c>
      <c r="D12" s="68" t="s">
        <v>121</v>
      </c>
      <c r="E12" s="68" t="s">
        <v>122</v>
      </c>
      <c r="F12" s="68" t="s">
        <v>123</v>
      </c>
      <c r="G12" s="68" t="s">
        <v>22</v>
      </c>
    </row>
    <row r="13" spans="1:7" s="69" customFormat="1" x14ac:dyDescent="0.2">
      <c r="A13" s="67">
        <v>1</v>
      </c>
      <c r="B13" s="185" t="s">
        <v>197</v>
      </c>
      <c r="C13" s="71">
        <v>13</v>
      </c>
      <c r="D13" s="71">
        <v>13</v>
      </c>
      <c r="E13" s="72"/>
      <c r="F13" s="72"/>
      <c r="G13" s="73" t="s">
        <v>125</v>
      </c>
    </row>
    <row r="14" spans="1:7" s="69" customFormat="1" x14ac:dyDescent="0.2">
      <c r="A14" s="67">
        <v>2</v>
      </c>
      <c r="B14" s="185" t="s">
        <v>198</v>
      </c>
      <c r="C14" s="72">
        <v>12</v>
      </c>
      <c r="D14" s="72"/>
      <c r="E14" s="71">
        <v>13</v>
      </c>
      <c r="F14" s="71">
        <v>13</v>
      </c>
      <c r="G14" s="73" t="s">
        <v>127</v>
      </c>
    </row>
    <row r="15" spans="1:7" s="69" customFormat="1" x14ac:dyDescent="0.2">
      <c r="A15" s="67">
        <v>3</v>
      </c>
      <c r="B15" s="185" t="s">
        <v>199</v>
      </c>
      <c r="C15" s="71">
        <v>13</v>
      </c>
      <c r="D15" s="72">
        <v>6</v>
      </c>
      <c r="E15" s="72"/>
      <c r="F15" s="72">
        <v>7</v>
      </c>
      <c r="G15" s="73" t="s">
        <v>129</v>
      </c>
    </row>
    <row r="16" spans="1:7" s="69" customFormat="1" x14ac:dyDescent="0.2">
      <c r="A16" s="67">
        <v>4</v>
      </c>
      <c r="B16" s="74"/>
      <c r="C16" s="72">
        <v>0</v>
      </c>
      <c r="D16" s="72"/>
      <c r="E16" s="72">
        <v>0</v>
      </c>
      <c r="F16" s="72"/>
      <c r="G16" s="73"/>
    </row>
    <row r="17" spans="1:9" s="69" customFormat="1" x14ac:dyDescent="0.2">
      <c r="A17" s="75"/>
      <c r="B17" s="76"/>
      <c r="C17" s="77"/>
      <c r="D17" s="77"/>
      <c r="E17" s="77"/>
      <c r="F17" s="78"/>
      <c r="G17" s="79"/>
    </row>
    <row r="18" spans="1:9" s="69" customFormat="1" x14ac:dyDescent="0.2">
      <c r="A18" s="119" t="s">
        <v>134</v>
      </c>
      <c r="B18" s="120"/>
      <c r="C18" s="68" t="s">
        <v>120</v>
      </c>
      <c r="D18" s="68" t="s">
        <v>121</v>
      </c>
      <c r="E18" s="68" t="s">
        <v>122</v>
      </c>
      <c r="F18" s="68" t="s">
        <v>123</v>
      </c>
      <c r="G18" s="68" t="s">
        <v>22</v>
      </c>
    </row>
    <row r="19" spans="1:9" s="69" customFormat="1" x14ac:dyDescent="0.2">
      <c r="A19" s="67">
        <v>1</v>
      </c>
      <c r="B19" s="187" t="s">
        <v>200</v>
      </c>
      <c r="C19" s="71">
        <v>13</v>
      </c>
      <c r="D19" s="71">
        <v>13</v>
      </c>
      <c r="E19" s="72"/>
      <c r="F19" s="72"/>
      <c r="G19" s="73" t="s">
        <v>125</v>
      </c>
    </row>
    <row r="20" spans="1:9" s="69" customFormat="1" x14ac:dyDescent="0.2">
      <c r="A20" s="67">
        <v>2</v>
      </c>
      <c r="B20" s="185" t="s">
        <v>201</v>
      </c>
      <c r="C20" s="71">
        <v>13</v>
      </c>
      <c r="D20" s="72">
        <v>1</v>
      </c>
      <c r="E20" s="72"/>
      <c r="F20" s="72">
        <v>3</v>
      </c>
      <c r="G20" s="73" t="s">
        <v>129</v>
      </c>
    </row>
    <row r="21" spans="1:9" s="69" customFormat="1" x14ac:dyDescent="0.2">
      <c r="A21" s="67">
        <v>3</v>
      </c>
      <c r="B21" s="185" t="s">
        <v>202</v>
      </c>
      <c r="C21" s="72">
        <v>6</v>
      </c>
      <c r="D21" s="72"/>
      <c r="E21" s="71">
        <v>13</v>
      </c>
      <c r="F21" s="71">
        <v>13</v>
      </c>
      <c r="G21" s="73" t="s">
        <v>127</v>
      </c>
    </row>
    <row r="22" spans="1:9" s="69" customFormat="1" x14ac:dyDescent="0.2">
      <c r="A22" s="67">
        <v>4</v>
      </c>
      <c r="B22" s="74"/>
      <c r="C22" s="72">
        <v>0</v>
      </c>
      <c r="D22" s="72"/>
      <c r="E22" s="72">
        <v>0</v>
      </c>
      <c r="F22" s="72"/>
      <c r="G22" s="73"/>
    </row>
    <row r="24" spans="1:9" s="128" customFormat="1" x14ac:dyDescent="0.2">
      <c r="A24" s="127" t="s">
        <v>182</v>
      </c>
    </row>
    <row r="25" spans="1:9" s="128" customFormat="1" x14ac:dyDescent="0.2">
      <c r="A25" s="127"/>
    </row>
    <row r="26" spans="1:9" s="128" customFormat="1" x14ac:dyDescent="0.2">
      <c r="A26" s="129"/>
      <c r="B26" s="128" t="s">
        <v>183</v>
      </c>
      <c r="C26" s="135">
        <v>0</v>
      </c>
    </row>
    <row r="27" spans="1:9" s="128" customFormat="1" x14ac:dyDescent="0.2">
      <c r="B27" s="131"/>
      <c r="C27" s="133" t="s">
        <v>200</v>
      </c>
      <c r="D27" s="134"/>
      <c r="F27" s="130">
        <v>13</v>
      </c>
    </row>
    <row r="28" spans="1:9" s="128" customFormat="1" x14ac:dyDescent="0.2">
      <c r="A28" s="129" t="s">
        <v>158</v>
      </c>
      <c r="B28" s="95" t="s">
        <v>200</v>
      </c>
      <c r="C28" s="148">
        <v>13</v>
      </c>
      <c r="E28" s="132"/>
    </row>
    <row r="29" spans="1:9" s="128" customFormat="1" x14ac:dyDescent="0.2">
      <c r="D29" s="137"/>
      <c r="E29" s="138"/>
      <c r="F29" s="128" t="s">
        <v>200</v>
      </c>
      <c r="I29" s="130">
        <v>13</v>
      </c>
    </row>
    <row r="30" spans="1:9" s="128" customFormat="1" x14ac:dyDescent="0.2">
      <c r="A30" s="129" t="s">
        <v>153</v>
      </c>
      <c r="B30" s="100" t="s">
        <v>202</v>
      </c>
      <c r="C30" s="143">
        <v>13</v>
      </c>
      <c r="E30" s="138"/>
      <c r="F30" s="131"/>
      <c r="G30" s="131"/>
      <c r="H30" s="132"/>
    </row>
    <row r="31" spans="1:9" s="128" customFormat="1" x14ac:dyDescent="0.2">
      <c r="B31" s="131"/>
      <c r="C31" s="141" t="s">
        <v>202</v>
      </c>
      <c r="E31" s="142"/>
      <c r="F31" s="140">
        <v>8</v>
      </c>
      <c r="G31" s="137"/>
      <c r="H31" s="138"/>
    </row>
    <row r="32" spans="1:9" s="128" customFormat="1" x14ac:dyDescent="0.2">
      <c r="A32" s="129" t="s">
        <v>151</v>
      </c>
      <c r="B32" s="95" t="s">
        <v>198</v>
      </c>
      <c r="C32" s="152">
        <v>7</v>
      </c>
      <c r="D32" s="131"/>
      <c r="F32" s="137"/>
      <c r="G32" s="137"/>
      <c r="H32" s="138"/>
    </row>
    <row r="33" spans="1:11" s="128" customFormat="1" ht="13.5" thickBot="1" x14ac:dyDescent="0.25">
      <c r="F33" s="137"/>
      <c r="G33" s="137"/>
      <c r="H33" s="138"/>
      <c r="J33" s="128" t="s">
        <v>200</v>
      </c>
    </row>
    <row r="34" spans="1:11" s="128" customFormat="1" x14ac:dyDescent="0.2">
      <c r="A34" s="129" t="s">
        <v>154</v>
      </c>
      <c r="B34" s="128" t="s">
        <v>197</v>
      </c>
      <c r="C34" s="130">
        <v>13</v>
      </c>
      <c r="F34" s="137"/>
      <c r="G34" s="137"/>
      <c r="H34" s="138"/>
      <c r="I34" s="145"/>
      <c r="J34" s="146" t="s">
        <v>155</v>
      </c>
      <c r="K34" s="147"/>
    </row>
    <row r="35" spans="1:11" s="128" customFormat="1" x14ac:dyDescent="0.2">
      <c r="B35" s="131"/>
      <c r="C35" s="133" t="s">
        <v>197</v>
      </c>
      <c r="D35" s="134"/>
      <c r="F35" s="143">
        <v>13</v>
      </c>
      <c r="G35" s="137"/>
      <c r="H35" s="138"/>
    </row>
    <row r="36" spans="1:11" s="128" customFormat="1" ht="13.5" thickBot="1" x14ac:dyDescent="0.25">
      <c r="A36" s="129" t="s">
        <v>159</v>
      </c>
      <c r="B36" s="134" t="s">
        <v>196</v>
      </c>
      <c r="C36" s="188">
        <v>9</v>
      </c>
      <c r="E36" s="132"/>
      <c r="F36" s="137"/>
      <c r="G36" s="137"/>
      <c r="H36" s="138"/>
      <c r="J36" s="149" t="s">
        <v>197</v>
      </c>
      <c r="K36" s="149"/>
    </row>
    <row r="37" spans="1:11" s="128" customFormat="1" x14ac:dyDescent="0.2">
      <c r="D37" s="137"/>
      <c r="E37" s="138"/>
      <c r="F37" s="134" t="s">
        <v>197</v>
      </c>
      <c r="G37" s="134"/>
      <c r="H37" s="142"/>
      <c r="I37" s="135">
        <v>12</v>
      </c>
      <c r="J37" s="146" t="s">
        <v>157</v>
      </c>
    </row>
    <row r="38" spans="1:11" s="128" customFormat="1" x14ac:dyDescent="0.2">
      <c r="A38" s="129"/>
      <c r="B38" s="128" t="s">
        <v>183</v>
      </c>
      <c r="C38" s="140">
        <v>0</v>
      </c>
      <c r="E38" s="138"/>
    </row>
    <row r="39" spans="1:11" s="128" customFormat="1" x14ac:dyDescent="0.2">
      <c r="B39" s="131"/>
      <c r="C39" s="141" t="s">
        <v>194</v>
      </c>
      <c r="E39" s="142"/>
      <c r="F39" s="189">
        <v>5</v>
      </c>
    </row>
    <row r="40" spans="1:11" s="128" customFormat="1" x14ac:dyDescent="0.2">
      <c r="A40" s="129" t="s">
        <v>152</v>
      </c>
      <c r="B40" s="134" t="s">
        <v>194</v>
      </c>
      <c r="C40" s="144">
        <v>13</v>
      </c>
      <c r="D40" s="131"/>
    </row>
    <row r="41" spans="1:11" s="128" customFormat="1" x14ac:dyDescent="0.2">
      <c r="F41" s="128" t="s">
        <v>202</v>
      </c>
      <c r="I41" s="143">
        <v>13</v>
      </c>
      <c r="J41" s="137"/>
      <c r="K41" s="137"/>
    </row>
    <row r="42" spans="1:11" s="128" customFormat="1" ht="13.5" thickBot="1" x14ac:dyDescent="0.25">
      <c r="F42" s="131"/>
      <c r="G42" s="131"/>
      <c r="H42" s="132"/>
      <c r="I42" s="149"/>
      <c r="J42" s="149" t="s">
        <v>202</v>
      </c>
      <c r="K42" s="149"/>
    </row>
    <row r="43" spans="1:11" s="128" customFormat="1" x14ac:dyDescent="0.2">
      <c r="F43" s="134" t="s">
        <v>194</v>
      </c>
      <c r="G43" s="134"/>
      <c r="H43" s="142"/>
      <c r="I43" s="189">
        <v>10</v>
      </c>
      <c r="J43" s="151" t="s">
        <v>160</v>
      </c>
      <c r="K43" s="137"/>
    </row>
    <row r="44" spans="1:11" s="128" customFormat="1" x14ac:dyDescent="0.2">
      <c r="J44" s="137"/>
      <c r="K44" s="137"/>
    </row>
    <row r="45" spans="1:11" s="128" customFormat="1" ht="13.5" thickBot="1" x14ac:dyDescent="0.25">
      <c r="G45" s="137"/>
      <c r="H45" s="137"/>
      <c r="J45" s="149" t="s">
        <v>194</v>
      </c>
      <c r="K45" s="149"/>
    </row>
    <row r="46" spans="1:11" s="128" customFormat="1" x14ac:dyDescent="0.2">
      <c r="C46" s="128" t="s">
        <v>183</v>
      </c>
      <c r="F46" s="135">
        <v>0</v>
      </c>
      <c r="J46" s="129" t="s">
        <v>161</v>
      </c>
    </row>
    <row r="47" spans="1:11" s="128" customFormat="1" x14ac:dyDescent="0.2">
      <c r="C47" s="131"/>
      <c r="D47" s="131"/>
      <c r="E47" s="132"/>
      <c r="F47" s="133" t="s">
        <v>198</v>
      </c>
      <c r="G47" s="134"/>
      <c r="H47" s="134"/>
      <c r="I47" s="130">
        <v>13</v>
      </c>
    </row>
    <row r="48" spans="1:11" s="128" customFormat="1" x14ac:dyDescent="0.2">
      <c r="C48" s="134" t="s">
        <v>198</v>
      </c>
      <c r="D48" s="134"/>
      <c r="E48" s="142"/>
      <c r="F48" s="148">
        <v>13</v>
      </c>
      <c r="H48" s="138"/>
    </row>
    <row r="49" spans="1:11" s="128" customFormat="1" ht="13.5" thickBot="1" x14ac:dyDescent="0.25">
      <c r="F49" s="137"/>
      <c r="H49" s="138"/>
      <c r="J49" s="128" t="s">
        <v>198</v>
      </c>
    </row>
    <row r="50" spans="1:11" s="128" customFormat="1" x14ac:dyDescent="0.2">
      <c r="C50" s="128" t="s">
        <v>196</v>
      </c>
      <c r="F50" s="143">
        <v>13</v>
      </c>
      <c r="H50" s="138"/>
      <c r="I50" s="145"/>
      <c r="J50" s="146" t="s">
        <v>162</v>
      </c>
      <c r="K50" s="147"/>
    </row>
    <row r="51" spans="1:11" s="128" customFormat="1" x14ac:dyDescent="0.2">
      <c r="C51" s="131"/>
      <c r="D51" s="131"/>
      <c r="E51" s="132"/>
      <c r="F51" s="141" t="s">
        <v>196</v>
      </c>
      <c r="H51" s="142"/>
      <c r="I51" s="140">
        <v>3</v>
      </c>
    </row>
    <row r="52" spans="1:11" s="128" customFormat="1" ht="13.5" thickBot="1" x14ac:dyDescent="0.25">
      <c r="C52" s="134" t="s">
        <v>183</v>
      </c>
      <c r="D52" s="134"/>
      <c r="E52" s="142"/>
      <c r="F52" s="152">
        <v>0</v>
      </c>
      <c r="G52" s="131"/>
      <c r="I52" s="137"/>
      <c r="J52" s="137" t="s">
        <v>196</v>
      </c>
      <c r="K52" s="149"/>
    </row>
    <row r="53" spans="1:11" s="128" customFormat="1" x14ac:dyDescent="0.2">
      <c r="I53" s="137"/>
      <c r="J53" s="146" t="s">
        <v>163</v>
      </c>
      <c r="K53" s="137"/>
    </row>
    <row r="54" spans="1:11" s="128" customFormat="1" x14ac:dyDescent="0.2">
      <c r="I54" s="137"/>
      <c r="J54" s="151"/>
      <c r="K54" s="137"/>
    </row>
    <row r="55" spans="1:11" s="128" customFormat="1" x14ac:dyDescent="0.2">
      <c r="A55" s="127" t="s">
        <v>203</v>
      </c>
      <c r="I55" s="137"/>
      <c r="J55" s="151"/>
      <c r="K55" s="137"/>
    </row>
    <row r="56" spans="1:11" s="153" customFormat="1" x14ac:dyDescent="0.2"/>
    <row r="57" spans="1:11" s="153" customFormat="1" x14ac:dyDescent="0.2">
      <c r="A57" s="190" t="s">
        <v>204</v>
      </c>
      <c r="B57" s="190"/>
      <c r="C57" s="68">
        <v>1</v>
      </c>
      <c r="D57" s="68">
        <v>2</v>
      </c>
      <c r="E57" s="68">
        <v>3</v>
      </c>
      <c r="F57" s="68" t="s">
        <v>205</v>
      </c>
      <c r="G57" s="68" t="s">
        <v>206</v>
      </c>
    </row>
    <row r="58" spans="1:11" s="153" customFormat="1" x14ac:dyDescent="0.2">
      <c r="A58" s="190">
        <v>1</v>
      </c>
      <c r="B58" s="191" t="s">
        <v>201</v>
      </c>
      <c r="C58" s="192"/>
      <c r="D58" s="68">
        <v>13</v>
      </c>
      <c r="E58" s="68">
        <v>13</v>
      </c>
      <c r="F58" s="193" t="s">
        <v>207</v>
      </c>
      <c r="G58" s="194" t="s">
        <v>125</v>
      </c>
    </row>
    <row r="59" spans="1:11" s="153" customFormat="1" x14ac:dyDescent="0.2">
      <c r="A59" s="190">
        <v>2</v>
      </c>
      <c r="B59" s="195" t="s">
        <v>199</v>
      </c>
      <c r="C59" s="194">
        <v>0</v>
      </c>
      <c r="D59" s="192"/>
      <c r="E59" s="194">
        <v>4</v>
      </c>
      <c r="F59" s="193" t="s">
        <v>208</v>
      </c>
      <c r="G59" s="194" t="s">
        <v>129</v>
      </c>
    </row>
    <row r="60" spans="1:11" s="153" customFormat="1" x14ac:dyDescent="0.2">
      <c r="A60" s="190">
        <v>3</v>
      </c>
      <c r="B60" s="191" t="s">
        <v>195</v>
      </c>
      <c r="C60" s="194">
        <v>10</v>
      </c>
      <c r="D60" s="68">
        <v>13</v>
      </c>
      <c r="E60" s="192"/>
      <c r="F60" s="193" t="s">
        <v>209</v>
      </c>
      <c r="G60" s="194" t="s">
        <v>127</v>
      </c>
    </row>
    <row r="61" spans="1:11" s="153" customFormat="1" x14ac:dyDescent="0.2"/>
    <row r="62" spans="1:11" s="128" customFormat="1" x14ac:dyDescent="0.2">
      <c r="F62" s="128" t="s">
        <v>201</v>
      </c>
      <c r="I62" s="143">
        <v>13</v>
      </c>
      <c r="J62" s="137"/>
      <c r="K62" s="137"/>
    </row>
    <row r="63" spans="1:11" s="128" customFormat="1" ht="13.5" thickBot="1" x14ac:dyDescent="0.25">
      <c r="F63" s="131"/>
      <c r="G63" s="131"/>
      <c r="H63" s="132"/>
      <c r="I63" s="149"/>
      <c r="J63" s="149" t="s">
        <v>201</v>
      </c>
      <c r="K63" s="149"/>
    </row>
    <row r="64" spans="1:11" s="128" customFormat="1" x14ac:dyDescent="0.2">
      <c r="F64" s="134" t="s">
        <v>195</v>
      </c>
      <c r="G64" s="134"/>
      <c r="H64" s="142"/>
      <c r="I64" s="135">
        <v>10</v>
      </c>
      <c r="J64" s="151" t="s">
        <v>164</v>
      </c>
      <c r="K64" s="137"/>
    </row>
    <row r="65" spans="1:11" s="128" customFormat="1" x14ac:dyDescent="0.2">
      <c r="J65" s="137"/>
      <c r="K65" s="137"/>
    </row>
    <row r="66" spans="1:11" s="128" customFormat="1" ht="13.5" thickBot="1" x14ac:dyDescent="0.25">
      <c r="G66" s="137"/>
      <c r="H66" s="137"/>
      <c r="J66" s="149" t="s">
        <v>195</v>
      </c>
      <c r="K66" s="149"/>
    </row>
    <row r="67" spans="1:11" s="128" customFormat="1" x14ac:dyDescent="0.2">
      <c r="G67" s="137"/>
      <c r="H67" s="137"/>
      <c r="J67" s="129" t="s">
        <v>165</v>
      </c>
    </row>
    <row r="68" spans="1:11" s="128" customFormat="1" x14ac:dyDescent="0.2"/>
    <row r="69" spans="1:11" x14ac:dyDescent="0.2">
      <c r="A69" s="180">
        <v>1</v>
      </c>
      <c r="B69" s="181" t="s">
        <v>200</v>
      </c>
    </row>
    <row r="70" spans="1:11" x14ac:dyDescent="0.2">
      <c r="A70" s="180">
        <v>2</v>
      </c>
      <c r="B70" s="182" t="s">
        <v>197</v>
      </c>
    </row>
    <row r="71" spans="1:11" x14ac:dyDescent="0.2">
      <c r="A71" s="180">
        <v>3</v>
      </c>
      <c r="B71" s="183" t="s">
        <v>202</v>
      </c>
    </row>
    <row r="72" spans="1:11" x14ac:dyDescent="0.2">
      <c r="A72" s="180">
        <v>4</v>
      </c>
      <c r="B72" s="184" t="s">
        <v>194</v>
      </c>
    </row>
    <row r="73" spans="1:11" x14ac:dyDescent="0.2">
      <c r="A73" s="180">
        <v>5</v>
      </c>
      <c r="B73" s="184" t="s">
        <v>198</v>
      </c>
    </row>
    <row r="74" spans="1:11" x14ac:dyDescent="0.2">
      <c r="A74" s="180">
        <v>6</v>
      </c>
      <c r="B74" s="184" t="s">
        <v>196</v>
      </c>
    </row>
    <row r="75" spans="1:11" x14ac:dyDescent="0.2">
      <c r="A75" s="180">
        <v>7</v>
      </c>
      <c r="B75" s="184" t="s">
        <v>201</v>
      </c>
    </row>
    <row r="76" spans="1:11" x14ac:dyDescent="0.2">
      <c r="A76" s="180">
        <v>8</v>
      </c>
      <c r="B76" s="184" t="s">
        <v>195</v>
      </c>
    </row>
    <row r="77" spans="1:11" x14ac:dyDescent="0.2">
      <c r="A77" s="180">
        <v>9</v>
      </c>
      <c r="B77" s="185" t="s">
        <v>199</v>
      </c>
    </row>
  </sheetData>
  <pageMargins left="0.39370078740157483" right="0.39370078740157483" top="0.78740157480314965" bottom="0.39370078740157483" header="0.59055118110236227" footer="0"/>
  <pageSetup paperSize="9" fitToHeight="0" orientation="landscape" verticalDpi="1200" r:id="rId1"/>
  <headerFooter>
    <oddHeader>&amp;R&amp;"Arial,Regular"&amp;9Page &amp;P of &amp;N</oddHeader>
  </headerFooter>
  <rowBreaks count="2" manualBreakCount="2">
    <brk id="22" max="16383" man="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81"/>
  <sheetViews>
    <sheetView showGridLines="0" showRowColHeaders="0" zoomScaleNormal="100" workbookViewId="0">
      <pane ySplit="2" topLeftCell="A3" activePane="bottomLeft" state="frozen"/>
      <selection activeCell="G1" sqref="G1"/>
      <selection pane="bottomLeft" activeCell="G1" sqref="G1"/>
    </sheetView>
  </sheetViews>
  <sheetFormatPr defaultRowHeight="12.75" x14ac:dyDescent="0.2"/>
  <cols>
    <col min="1" max="1" width="5.5703125" style="66" customWidth="1"/>
    <col min="2" max="2" width="30.85546875" style="66" bestFit="1" customWidth="1"/>
    <col min="3" max="3" width="7.28515625" style="66" bestFit="1" customWidth="1"/>
    <col min="4" max="4" width="7.42578125" style="66" bestFit="1" customWidth="1"/>
    <col min="5" max="5" width="9.140625" style="66"/>
    <col min="6" max="6" width="6.7109375" style="66" bestFit="1" customWidth="1"/>
    <col min="7" max="7" width="5.140625" style="66" bestFit="1" customWidth="1"/>
    <col min="8" max="11" width="9.140625" style="66" customWidth="1"/>
    <col min="12" max="16384" width="9.140625" style="66"/>
  </cols>
  <sheetData>
    <row r="1" spans="1:9" x14ac:dyDescent="0.2">
      <c r="A1" s="239" t="s">
        <v>210</v>
      </c>
      <c r="E1" s="66" t="str">
        <f>HYPERLINK("#Üldreiting!T1","Reiting")</f>
        <v>Reiting</v>
      </c>
      <c r="G1" s="118" t="str">
        <f>HYPERLINK("#Üldreiting!AH1","Reiting")</f>
        <v>Reiting</v>
      </c>
      <c r="H1" s="285"/>
      <c r="I1" s="285"/>
    </row>
    <row r="2" spans="1:9" x14ac:dyDescent="0.2">
      <c r="A2" s="66" t="s">
        <v>211</v>
      </c>
    </row>
    <row r="3" spans="1:9" x14ac:dyDescent="0.2">
      <c r="A3" s="66" t="s">
        <v>117</v>
      </c>
    </row>
    <row r="4" spans="1:9" x14ac:dyDescent="0.2">
      <c r="A4" s="66" t="s">
        <v>118</v>
      </c>
    </row>
    <row r="6" spans="1:9" s="69" customFormat="1" x14ac:dyDescent="0.2">
      <c r="A6" s="119" t="s">
        <v>420</v>
      </c>
      <c r="B6" s="346"/>
      <c r="C6" s="68" t="s">
        <v>120</v>
      </c>
      <c r="D6" s="68" t="s">
        <v>121</v>
      </c>
      <c r="E6" s="68" t="s">
        <v>122</v>
      </c>
      <c r="F6" s="68" t="s">
        <v>123</v>
      </c>
      <c r="G6" s="68" t="s">
        <v>22</v>
      </c>
    </row>
    <row r="7" spans="1:9" s="69" customFormat="1" x14ac:dyDescent="0.2">
      <c r="A7" s="67">
        <v>1</v>
      </c>
      <c r="B7" s="197" t="s">
        <v>212</v>
      </c>
      <c r="C7" s="71">
        <v>13</v>
      </c>
      <c r="D7" s="72">
        <v>2</v>
      </c>
      <c r="E7" s="72"/>
      <c r="F7" s="71">
        <v>13</v>
      </c>
      <c r="G7" s="73" t="s">
        <v>127</v>
      </c>
    </row>
    <row r="8" spans="1:9" s="69" customFormat="1" x14ac:dyDescent="0.2">
      <c r="A8" s="67">
        <v>2</v>
      </c>
      <c r="B8" s="197" t="s">
        <v>213</v>
      </c>
      <c r="C8" s="71">
        <v>13</v>
      </c>
      <c r="D8" s="71">
        <v>13</v>
      </c>
      <c r="E8" s="72"/>
      <c r="F8" s="72"/>
      <c r="G8" s="73" t="s">
        <v>125</v>
      </c>
    </row>
    <row r="9" spans="1:9" s="69" customFormat="1" x14ac:dyDescent="0.2">
      <c r="A9" s="67">
        <v>3</v>
      </c>
      <c r="B9" s="197" t="s">
        <v>173</v>
      </c>
      <c r="C9" s="72">
        <v>5</v>
      </c>
      <c r="D9" s="72"/>
      <c r="E9" s="72">
        <v>0</v>
      </c>
      <c r="F9" s="72"/>
      <c r="G9" s="73" t="s">
        <v>172</v>
      </c>
    </row>
    <row r="10" spans="1:9" s="69" customFormat="1" x14ac:dyDescent="0.2">
      <c r="A10" s="67">
        <v>4</v>
      </c>
      <c r="B10" s="198" t="s">
        <v>214</v>
      </c>
      <c r="C10" s="72">
        <v>12</v>
      </c>
      <c r="D10" s="72"/>
      <c r="E10" s="71">
        <v>13</v>
      </c>
      <c r="F10" s="72">
        <v>6</v>
      </c>
      <c r="G10" s="73" t="s">
        <v>129</v>
      </c>
    </row>
    <row r="11" spans="1:9" s="69" customFormat="1" x14ac:dyDescent="0.2">
      <c r="A11" s="75"/>
      <c r="B11" s="199"/>
      <c r="C11" s="77"/>
      <c r="D11" s="77"/>
      <c r="E11" s="77"/>
      <c r="F11" s="78"/>
      <c r="G11" s="79"/>
    </row>
    <row r="12" spans="1:9" s="69" customFormat="1" x14ac:dyDescent="0.2">
      <c r="A12" s="119" t="s">
        <v>415</v>
      </c>
      <c r="B12" s="346"/>
      <c r="C12" s="68" t="s">
        <v>120</v>
      </c>
      <c r="D12" s="68" t="s">
        <v>121</v>
      </c>
      <c r="E12" s="68" t="s">
        <v>122</v>
      </c>
      <c r="F12" s="68" t="s">
        <v>123</v>
      </c>
      <c r="G12" s="68" t="s">
        <v>22</v>
      </c>
    </row>
    <row r="13" spans="1:9" s="69" customFormat="1" x14ac:dyDescent="0.2">
      <c r="A13" s="67">
        <v>1</v>
      </c>
      <c r="B13" s="197" t="s">
        <v>215</v>
      </c>
      <c r="C13" s="72">
        <v>11</v>
      </c>
      <c r="D13" s="72"/>
      <c r="E13" s="71">
        <v>13</v>
      </c>
      <c r="F13" s="71">
        <v>13</v>
      </c>
      <c r="G13" s="73" t="s">
        <v>127</v>
      </c>
    </row>
    <row r="14" spans="1:9" s="69" customFormat="1" x14ac:dyDescent="0.2">
      <c r="A14" s="67">
        <v>2</v>
      </c>
      <c r="B14" s="197" t="s">
        <v>216</v>
      </c>
      <c r="C14" s="71">
        <v>13</v>
      </c>
      <c r="D14" s="72" t="s">
        <v>217</v>
      </c>
      <c r="E14" s="72"/>
      <c r="F14" s="72">
        <v>6</v>
      </c>
      <c r="G14" s="73" t="s">
        <v>129</v>
      </c>
    </row>
    <row r="15" spans="1:9" s="69" customFormat="1" x14ac:dyDescent="0.2">
      <c r="A15" s="67">
        <v>3</v>
      </c>
      <c r="B15" s="197" t="s">
        <v>218</v>
      </c>
      <c r="C15" s="72">
        <v>10</v>
      </c>
      <c r="D15" s="72"/>
      <c r="E15" s="72">
        <v>7</v>
      </c>
      <c r="F15" s="72"/>
      <c r="G15" s="73" t="s">
        <v>172</v>
      </c>
    </row>
    <row r="16" spans="1:9" s="69" customFormat="1" x14ac:dyDescent="0.2">
      <c r="A16" s="67">
        <v>4</v>
      </c>
      <c r="B16" s="191" t="s">
        <v>219</v>
      </c>
      <c r="C16" s="71">
        <v>13</v>
      </c>
      <c r="D16" s="71">
        <v>13</v>
      </c>
      <c r="E16" s="72"/>
      <c r="F16" s="72"/>
      <c r="G16" s="73" t="s">
        <v>125</v>
      </c>
    </row>
    <row r="17" spans="1:7" s="69" customFormat="1" x14ac:dyDescent="0.2">
      <c r="A17" s="75"/>
      <c r="B17" s="199"/>
      <c r="C17" s="77"/>
      <c r="D17" s="77"/>
      <c r="E17" s="77"/>
      <c r="F17" s="78"/>
      <c r="G17" s="79"/>
    </row>
    <row r="18" spans="1:7" s="69" customFormat="1" x14ac:dyDescent="0.2">
      <c r="A18" s="119" t="s">
        <v>421</v>
      </c>
      <c r="B18" s="346"/>
      <c r="C18" s="68" t="s">
        <v>120</v>
      </c>
      <c r="D18" s="68" t="s">
        <v>121</v>
      </c>
      <c r="E18" s="68" t="s">
        <v>122</v>
      </c>
      <c r="F18" s="68" t="s">
        <v>123</v>
      </c>
      <c r="G18" s="68" t="s">
        <v>22</v>
      </c>
    </row>
    <row r="19" spans="1:7" s="69" customFormat="1" x14ac:dyDescent="0.2">
      <c r="A19" s="67">
        <v>1</v>
      </c>
      <c r="B19" s="200" t="s">
        <v>220</v>
      </c>
      <c r="C19" s="71">
        <v>13</v>
      </c>
      <c r="D19" s="72">
        <v>5</v>
      </c>
      <c r="E19" s="72"/>
      <c r="F19" s="71">
        <v>13</v>
      </c>
      <c r="G19" s="73" t="s">
        <v>127</v>
      </c>
    </row>
    <row r="20" spans="1:7" s="69" customFormat="1" x14ac:dyDescent="0.2">
      <c r="A20" s="67">
        <v>2</v>
      </c>
      <c r="B20" s="200" t="s">
        <v>221</v>
      </c>
      <c r="C20" s="71">
        <v>13</v>
      </c>
      <c r="D20" s="71">
        <v>13</v>
      </c>
      <c r="E20" s="72"/>
      <c r="F20" s="72"/>
      <c r="G20" s="73" t="s">
        <v>125</v>
      </c>
    </row>
    <row r="21" spans="1:7" s="69" customFormat="1" x14ac:dyDescent="0.2">
      <c r="A21" s="67">
        <v>3</v>
      </c>
      <c r="B21" s="197" t="s">
        <v>222</v>
      </c>
      <c r="C21" s="72">
        <v>0</v>
      </c>
      <c r="D21" s="72"/>
      <c r="E21" s="71">
        <v>13</v>
      </c>
      <c r="F21" s="72">
        <v>10</v>
      </c>
      <c r="G21" s="73" t="s">
        <v>129</v>
      </c>
    </row>
    <row r="22" spans="1:7" s="69" customFormat="1" x14ac:dyDescent="0.2">
      <c r="A22" s="67">
        <v>4</v>
      </c>
      <c r="B22" s="197"/>
      <c r="C22" s="72">
        <v>0</v>
      </c>
      <c r="D22" s="72"/>
      <c r="E22" s="72">
        <v>0</v>
      </c>
      <c r="F22" s="72"/>
      <c r="G22" s="73"/>
    </row>
    <row r="23" spans="1:7" s="69" customFormat="1" x14ac:dyDescent="0.2">
      <c r="A23" s="75"/>
      <c r="B23" s="199"/>
      <c r="C23" s="77"/>
      <c r="D23" s="77"/>
      <c r="E23" s="77"/>
      <c r="F23" s="78"/>
      <c r="G23" s="79"/>
    </row>
    <row r="24" spans="1:7" s="69" customFormat="1" x14ac:dyDescent="0.2">
      <c r="A24" s="119" t="s">
        <v>422</v>
      </c>
      <c r="B24" s="346"/>
      <c r="C24" s="68" t="s">
        <v>120</v>
      </c>
      <c r="D24" s="68" t="s">
        <v>121</v>
      </c>
      <c r="E24" s="68" t="s">
        <v>122</v>
      </c>
      <c r="F24" s="68" t="s">
        <v>123</v>
      </c>
      <c r="G24" s="68" t="s">
        <v>22</v>
      </c>
    </row>
    <row r="25" spans="1:7" s="69" customFormat="1" x14ac:dyDescent="0.2">
      <c r="A25" s="67">
        <v>1</v>
      </c>
      <c r="B25" s="200" t="s">
        <v>175</v>
      </c>
      <c r="C25" s="71">
        <v>13</v>
      </c>
      <c r="D25" s="71">
        <v>13</v>
      </c>
      <c r="E25" s="72"/>
      <c r="F25" s="72"/>
      <c r="G25" s="73" t="s">
        <v>125</v>
      </c>
    </row>
    <row r="26" spans="1:7" s="69" customFormat="1" x14ac:dyDescent="0.2">
      <c r="A26" s="67">
        <v>2</v>
      </c>
      <c r="B26" s="197" t="s">
        <v>223</v>
      </c>
      <c r="C26" s="72">
        <v>11</v>
      </c>
      <c r="D26" s="72"/>
      <c r="E26" s="72">
        <v>6</v>
      </c>
      <c r="F26" s="72"/>
      <c r="G26" s="73" t="s">
        <v>172</v>
      </c>
    </row>
    <row r="27" spans="1:7" s="69" customFormat="1" x14ac:dyDescent="0.2">
      <c r="A27" s="67">
        <v>3</v>
      </c>
      <c r="B27" s="197" t="s">
        <v>224</v>
      </c>
      <c r="C27" s="71">
        <v>13</v>
      </c>
      <c r="D27" s="72">
        <v>6</v>
      </c>
      <c r="E27" s="72"/>
      <c r="F27" s="72">
        <v>3</v>
      </c>
      <c r="G27" s="73" t="s">
        <v>129</v>
      </c>
    </row>
    <row r="28" spans="1:7" s="69" customFormat="1" x14ac:dyDescent="0.2">
      <c r="A28" s="67">
        <v>4</v>
      </c>
      <c r="B28" s="197" t="s">
        <v>225</v>
      </c>
      <c r="C28" s="72">
        <v>3</v>
      </c>
      <c r="D28" s="72"/>
      <c r="E28" s="71">
        <v>13</v>
      </c>
      <c r="F28" s="71">
        <v>13</v>
      </c>
      <c r="G28" s="73" t="s">
        <v>127</v>
      </c>
    </row>
    <row r="29" spans="1:7" s="69" customFormat="1" x14ac:dyDescent="0.2">
      <c r="A29" s="75"/>
      <c r="B29" s="81"/>
      <c r="C29" s="78"/>
      <c r="D29" s="78"/>
      <c r="E29" s="78"/>
      <c r="F29" s="78"/>
      <c r="G29" s="82"/>
    </row>
    <row r="30" spans="1:7" s="128" customFormat="1" x14ac:dyDescent="0.2">
      <c r="A30" s="127" t="s">
        <v>149</v>
      </c>
    </row>
    <row r="31" spans="1:7" s="128" customFormat="1" x14ac:dyDescent="0.2">
      <c r="A31" s="127"/>
    </row>
    <row r="32" spans="1:7" s="128" customFormat="1" x14ac:dyDescent="0.2">
      <c r="A32" s="129" t="s">
        <v>150</v>
      </c>
      <c r="B32" s="128" t="s">
        <v>175</v>
      </c>
      <c r="C32" s="130">
        <v>13</v>
      </c>
    </row>
    <row r="33" spans="1:11" s="128" customFormat="1" x14ac:dyDescent="0.2">
      <c r="B33" s="131"/>
      <c r="C33" s="133" t="s">
        <v>175</v>
      </c>
      <c r="D33" s="134"/>
      <c r="F33" s="135">
        <v>7</v>
      </c>
    </row>
    <row r="34" spans="1:11" s="128" customFormat="1" x14ac:dyDescent="0.2">
      <c r="A34" s="129" t="s">
        <v>159</v>
      </c>
      <c r="B34" s="95" t="s">
        <v>212</v>
      </c>
      <c r="C34" s="136">
        <v>3</v>
      </c>
      <c r="E34" s="132"/>
    </row>
    <row r="35" spans="1:11" s="128" customFormat="1" x14ac:dyDescent="0.2">
      <c r="D35" s="137"/>
      <c r="E35" s="138"/>
      <c r="F35" s="128" t="s">
        <v>219</v>
      </c>
      <c r="I35" s="135">
        <v>3</v>
      </c>
    </row>
    <row r="36" spans="1:11" s="128" customFormat="1" x14ac:dyDescent="0.2">
      <c r="A36" s="129" t="s">
        <v>154</v>
      </c>
      <c r="B36" s="100" t="s">
        <v>219</v>
      </c>
      <c r="C36" s="143">
        <v>13</v>
      </c>
      <c r="E36" s="138"/>
      <c r="F36" s="131"/>
      <c r="G36" s="131"/>
      <c r="H36" s="132"/>
    </row>
    <row r="37" spans="1:11" s="128" customFormat="1" x14ac:dyDescent="0.2">
      <c r="B37" s="131"/>
      <c r="C37" s="141" t="s">
        <v>219</v>
      </c>
      <c r="E37" s="142"/>
      <c r="F37" s="143">
        <v>13</v>
      </c>
      <c r="G37" s="137"/>
      <c r="H37" s="138"/>
    </row>
    <row r="38" spans="1:11" s="128" customFormat="1" x14ac:dyDescent="0.2">
      <c r="A38" s="129" t="s">
        <v>153</v>
      </c>
      <c r="B38" s="95" t="s">
        <v>220</v>
      </c>
      <c r="C38" s="152">
        <v>6</v>
      </c>
      <c r="D38" s="131"/>
      <c r="F38" s="137"/>
      <c r="G38" s="137"/>
      <c r="H38" s="138"/>
    </row>
    <row r="39" spans="1:11" s="128" customFormat="1" ht="13.5" thickBot="1" x14ac:dyDescent="0.25">
      <c r="F39" s="137"/>
      <c r="G39" s="137"/>
      <c r="H39" s="138"/>
      <c r="J39" s="128" t="s">
        <v>215</v>
      </c>
    </row>
    <row r="40" spans="1:11" s="128" customFormat="1" x14ac:dyDescent="0.2">
      <c r="A40" s="129" t="s">
        <v>158</v>
      </c>
      <c r="B40" s="128" t="s">
        <v>221</v>
      </c>
      <c r="C40" s="135">
        <v>0</v>
      </c>
      <c r="F40" s="137"/>
      <c r="G40" s="137"/>
      <c r="H40" s="138"/>
      <c r="I40" s="145"/>
      <c r="J40" s="146" t="s">
        <v>155</v>
      </c>
      <c r="K40" s="147"/>
    </row>
    <row r="41" spans="1:11" s="128" customFormat="1" x14ac:dyDescent="0.2">
      <c r="B41" s="131"/>
      <c r="C41" s="133" t="s">
        <v>215</v>
      </c>
      <c r="D41" s="134"/>
      <c r="F41" s="143">
        <v>13</v>
      </c>
      <c r="G41" s="137"/>
      <c r="H41" s="138"/>
    </row>
    <row r="42" spans="1:11" s="128" customFormat="1" ht="13.5" thickBot="1" x14ac:dyDescent="0.25">
      <c r="A42" s="129" t="s">
        <v>151</v>
      </c>
      <c r="B42" s="134" t="s">
        <v>215</v>
      </c>
      <c r="C42" s="148">
        <v>13</v>
      </c>
      <c r="E42" s="132"/>
      <c r="F42" s="137"/>
      <c r="G42" s="137"/>
      <c r="H42" s="138"/>
      <c r="J42" s="149" t="s">
        <v>219</v>
      </c>
      <c r="K42" s="149"/>
    </row>
    <row r="43" spans="1:11" s="128" customFormat="1" x14ac:dyDescent="0.2">
      <c r="D43" s="137"/>
      <c r="E43" s="138"/>
      <c r="F43" s="134" t="s">
        <v>215</v>
      </c>
      <c r="G43" s="134"/>
      <c r="H43" s="142"/>
      <c r="I43" s="130">
        <v>13</v>
      </c>
      <c r="J43" s="146" t="s">
        <v>157</v>
      </c>
    </row>
    <row r="44" spans="1:11" s="128" customFormat="1" x14ac:dyDescent="0.2">
      <c r="A44" s="129" t="s">
        <v>152</v>
      </c>
      <c r="B44" s="128" t="s">
        <v>213</v>
      </c>
      <c r="C44" s="143">
        <v>13</v>
      </c>
      <c r="E44" s="138"/>
    </row>
    <row r="45" spans="1:11" s="128" customFormat="1" x14ac:dyDescent="0.2">
      <c r="B45" s="131"/>
      <c r="C45" s="141" t="s">
        <v>213</v>
      </c>
      <c r="E45" s="142"/>
      <c r="F45" s="135">
        <v>11</v>
      </c>
    </row>
    <row r="46" spans="1:11" s="128" customFormat="1" x14ac:dyDescent="0.2">
      <c r="A46" s="129" t="s">
        <v>156</v>
      </c>
      <c r="B46" s="134" t="s">
        <v>225</v>
      </c>
      <c r="C46" s="152">
        <v>7</v>
      </c>
      <c r="D46" s="131"/>
    </row>
    <row r="47" spans="1:11" s="128" customFormat="1" x14ac:dyDescent="0.2">
      <c r="F47" s="128" t="s">
        <v>175</v>
      </c>
      <c r="I47" s="143">
        <v>13</v>
      </c>
      <c r="J47" s="137"/>
      <c r="K47" s="137"/>
    </row>
    <row r="48" spans="1:11" s="128" customFormat="1" ht="13.5" thickBot="1" x14ac:dyDescent="0.25">
      <c r="F48" s="131"/>
      <c r="G48" s="131"/>
      <c r="H48" s="132"/>
      <c r="I48" s="149"/>
      <c r="J48" s="149" t="s">
        <v>175</v>
      </c>
      <c r="K48" s="149"/>
    </row>
    <row r="49" spans="3:11" s="128" customFormat="1" x14ac:dyDescent="0.2">
      <c r="F49" s="134" t="s">
        <v>213</v>
      </c>
      <c r="G49" s="134"/>
      <c r="H49" s="142"/>
      <c r="I49" s="135">
        <v>3</v>
      </c>
      <c r="J49" s="151" t="s">
        <v>160</v>
      </c>
      <c r="K49" s="137"/>
    </row>
    <row r="50" spans="3:11" s="128" customFormat="1" x14ac:dyDescent="0.2">
      <c r="J50" s="137"/>
      <c r="K50" s="137"/>
    </row>
    <row r="51" spans="3:11" s="128" customFormat="1" ht="13.5" thickBot="1" x14ac:dyDescent="0.25">
      <c r="G51" s="137"/>
      <c r="H51" s="137"/>
      <c r="J51" s="149" t="s">
        <v>213</v>
      </c>
      <c r="K51" s="149"/>
    </row>
    <row r="52" spans="3:11" s="128" customFormat="1" x14ac:dyDescent="0.2">
      <c r="C52" s="128" t="s">
        <v>212</v>
      </c>
      <c r="F52" s="130">
        <v>13</v>
      </c>
      <c r="J52" s="129" t="s">
        <v>161</v>
      </c>
    </row>
    <row r="53" spans="3:11" s="128" customFormat="1" x14ac:dyDescent="0.2">
      <c r="C53" s="131"/>
      <c r="D53" s="131"/>
      <c r="E53" s="132"/>
      <c r="F53" s="133" t="s">
        <v>212</v>
      </c>
      <c r="G53" s="134"/>
      <c r="H53" s="134"/>
      <c r="I53" s="135">
        <v>4</v>
      </c>
    </row>
    <row r="54" spans="3:11" s="128" customFormat="1" x14ac:dyDescent="0.2">
      <c r="C54" s="134" t="s">
        <v>220</v>
      </c>
      <c r="D54" s="134"/>
      <c r="E54" s="142"/>
      <c r="F54" s="136">
        <v>2</v>
      </c>
      <c r="H54" s="138"/>
    </row>
    <row r="55" spans="3:11" s="128" customFormat="1" ht="13.5" thickBot="1" x14ac:dyDescent="0.25">
      <c r="F55" s="137"/>
      <c r="H55" s="138"/>
      <c r="J55" s="128" t="s">
        <v>221</v>
      </c>
    </row>
    <row r="56" spans="3:11" s="128" customFormat="1" x14ac:dyDescent="0.2">
      <c r="C56" s="128" t="s">
        <v>221</v>
      </c>
      <c r="F56" s="143">
        <v>13</v>
      </c>
      <c r="H56" s="138"/>
      <c r="I56" s="145"/>
      <c r="J56" s="146" t="s">
        <v>162</v>
      </c>
      <c r="K56" s="147"/>
    </row>
    <row r="57" spans="3:11" s="128" customFormat="1" x14ac:dyDescent="0.2">
      <c r="C57" s="131"/>
      <c r="D57" s="131"/>
      <c r="E57" s="132"/>
      <c r="F57" s="141" t="s">
        <v>221</v>
      </c>
      <c r="H57" s="142"/>
      <c r="I57" s="143">
        <v>13</v>
      </c>
    </row>
    <row r="58" spans="3:11" s="128" customFormat="1" ht="13.5" thickBot="1" x14ac:dyDescent="0.25">
      <c r="C58" s="134" t="s">
        <v>225</v>
      </c>
      <c r="D58" s="134"/>
      <c r="E58" s="142"/>
      <c r="F58" s="152">
        <v>9</v>
      </c>
      <c r="G58" s="131"/>
      <c r="I58" s="137"/>
      <c r="J58" s="137" t="s">
        <v>212</v>
      </c>
      <c r="K58" s="149"/>
    </row>
    <row r="59" spans="3:11" s="128" customFormat="1" x14ac:dyDescent="0.2">
      <c r="I59" s="137"/>
      <c r="J59" s="146" t="s">
        <v>163</v>
      </c>
      <c r="K59" s="137"/>
    </row>
    <row r="60" spans="3:11" s="128" customFormat="1" x14ac:dyDescent="0.2">
      <c r="F60" s="128" t="s">
        <v>220</v>
      </c>
      <c r="I60" s="143">
        <v>13</v>
      </c>
      <c r="J60" s="137"/>
      <c r="K60" s="137"/>
    </row>
    <row r="61" spans="3:11" s="128" customFormat="1" ht="13.5" thickBot="1" x14ac:dyDescent="0.25">
      <c r="F61" s="131"/>
      <c r="G61" s="131"/>
      <c r="H61" s="132"/>
      <c r="I61" s="149"/>
      <c r="J61" s="149" t="s">
        <v>220</v>
      </c>
      <c r="K61" s="149"/>
    </row>
    <row r="62" spans="3:11" s="128" customFormat="1" x14ac:dyDescent="0.2">
      <c r="F62" s="134" t="s">
        <v>225</v>
      </c>
      <c r="G62" s="134"/>
      <c r="H62" s="142"/>
      <c r="I62" s="135">
        <v>1</v>
      </c>
      <c r="J62" s="151" t="s">
        <v>164</v>
      </c>
      <c r="K62" s="137"/>
    </row>
    <row r="63" spans="3:11" s="128" customFormat="1" x14ac:dyDescent="0.2">
      <c r="J63" s="137"/>
      <c r="K63" s="137"/>
    </row>
    <row r="64" spans="3:11" s="128" customFormat="1" ht="13.5" thickBot="1" x14ac:dyDescent="0.25">
      <c r="G64" s="137"/>
      <c r="H64" s="137"/>
      <c r="J64" s="149" t="s">
        <v>225</v>
      </c>
      <c r="K64" s="149"/>
    </row>
    <row r="65" spans="1:10" s="128" customFormat="1" x14ac:dyDescent="0.2">
      <c r="G65" s="137"/>
      <c r="H65" s="137"/>
      <c r="J65" s="129" t="s">
        <v>165</v>
      </c>
    </row>
    <row r="66" spans="1:10" s="128" customFormat="1" x14ac:dyDescent="0.2"/>
    <row r="67" spans="1:10" x14ac:dyDescent="0.2">
      <c r="A67" s="180">
        <v>1</v>
      </c>
      <c r="B67" s="181" t="s">
        <v>215</v>
      </c>
    </row>
    <row r="68" spans="1:10" x14ac:dyDescent="0.2">
      <c r="A68" s="180">
        <v>2</v>
      </c>
      <c r="B68" s="182" t="s">
        <v>219</v>
      </c>
    </row>
    <row r="69" spans="1:10" x14ac:dyDescent="0.2">
      <c r="A69" s="180">
        <v>3</v>
      </c>
      <c r="B69" s="183" t="s">
        <v>175</v>
      </c>
    </row>
    <row r="70" spans="1:10" x14ac:dyDescent="0.2">
      <c r="A70" s="180">
        <v>4</v>
      </c>
      <c r="B70" s="184" t="s">
        <v>213</v>
      </c>
    </row>
    <row r="71" spans="1:10" x14ac:dyDescent="0.2">
      <c r="A71" s="180">
        <v>5</v>
      </c>
      <c r="B71" s="184" t="s">
        <v>221</v>
      </c>
    </row>
    <row r="72" spans="1:10" x14ac:dyDescent="0.2">
      <c r="A72" s="180">
        <v>6</v>
      </c>
      <c r="B72" s="184" t="s">
        <v>212</v>
      </c>
    </row>
    <row r="73" spans="1:10" x14ac:dyDescent="0.2">
      <c r="A73" s="180">
        <v>7</v>
      </c>
      <c r="B73" s="184" t="s">
        <v>220</v>
      </c>
    </row>
    <row r="74" spans="1:10" x14ac:dyDescent="0.2">
      <c r="A74" s="180">
        <v>8</v>
      </c>
      <c r="B74" s="184" t="s">
        <v>225</v>
      </c>
    </row>
    <row r="75" spans="1:10" x14ac:dyDescent="0.2">
      <c r="A75" s="201" t="s">
        <v>226</v>
      </c>
      <c r="B75" s="197" t="s">
        <v>216</v>
      </c>
    </row>
    <row r="76" spans="1:10" x14ac:dyDescent="0.2">
      <c r="A76" s="201" t="s">
        <v>226</v>
      </c>
      <c r="B76" s="197" t="s">
        <v>224</v>
      </c>
    </row>
    <row r="77" spans="1:10" x14ac:dyDescent="0.2">
      <c r="A77" s="201" t="s">
        <v>226</v>
      </c>
      <c r="B77" s="197" t="s">
        <v>218</v>
      </c>
    </row>
    <row r="78" spans="1:10" x14ac:dyDescent="0.2">
      <c r="A78" s="201" t="s">
        <v>226</v>
      </c>
      <c r="B78" s="197" t="s">
        <v>223</v>
      </c>
    </row>
    <row r="79" spans="1:10" x14ac:dyDescent="0.2">
      <c r="A79" s="201" t="s">
        <v>226</v>
      </c>
      <c r="B79" s="197" t="s">
        <v>173</v>
      </c>
    </row>
    <row r="80" spans="1:10" x14ac:dyDescent="0.2">
      <c r="A80" s="201" t="s">
        <v>226</v>
      </c>
      <c r="B80" s="198" t="s">
        <v>214</v>
      </c>
    </row>
    <row r="81" spans="1:2" x14ac:dyDescent="0.2">
      <c r="A81" s="201" t="s">
        <v>226</v>
      </c>
      <c r="B81" s="197" t="s">
        <v>222</v>
      </c>
    </row>
  </sheetData>
  <pageMargins left="0.59055118110236227" right="0.39370078740157483" top="0.78740157480314965" bottom="0.39370078740157483" header="0.59055118110236227" footer="0"/>
  <pageSetup paperSize="9" fitToHeight="0" orientation="landscape" verticalDpi="1200" r:id="rId1"/>
  <headerFooter>
    <oddHeader>&amp;R&amp;"Arial,Regular"&amp;9Page &amp;P of &amp;N</oddHeader>
  </headerFooter>
  <rowBreaks count="2" manualBreakCount="2">
    <brk id="28" max="16383" man="1"/>
    <brk id="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77"/>
  <sheetViews>
    <sheetView showGridLines="0" showRowColHeaders="0" zoomScaleNormal="100" workbookViewId="0">
      <pane ySplit="2" topLeftCell="A3" activePane="bottomLeft" state="frozen"/>
      <selection activeCell="G1" sqref="G1"/>
      <selection pane="bottomLeft" activeCell="G1" sqref="G1"/>
    </sheetView>
  </sheetViews>
  <sheetFormatPr defaultRowHeight="12.75" x14ac:dyDescent="0.2"/>
  <cols>
    <col min="1" max="1" width="5.5703125" style="66" customWidth="1"/>
    <col min="2" max="2" width="48" style="66" bestFit="1" customWidth="1"/>
    <col min="3" max="3" width="7.28515625" style="66" bestFit="1" customWidth="1"/>
    <col min="4" max="4" width="7.42578125" style="66" bestFit="1" customWidth="1"/>
    <col min="5" max="5" width="9.140625" style="66"/>
    <col min="6" max="6" width="6.7109375" style="66" bestFit="1" customWidth="1"/>
    <col min="7" max="9" width="4.7109375" style="66" customWidth="1"/>
    <col min="10" max="11" width="9.140625" style="66" customWidth="1"/>
    <col min="12" max="13" width="9.140625" style="66"/>
    <col min="14" max="15" width="2.7109375" style="66" customWidth="1"/>
    <col min="16" max="16384" width="9.140625" style="66"/>
  </cols>
  <sheetData>
    <row r="1" spans="1:7" x14ac:dyDescent="0.2">
      <c r="A1" s="239" t="s">
        <v>115</v>
      </c>
      <c r="E1" s="118" t="str">
        <f>HYPERLINK("#Üldreiting!T1","Reiting")</f>
        <v>Reiting</v>
      </c>
      <c r="F1" s="285"/>
      <c r="G1" s="285"/>
    </row>
    <row r="2" spans="1:7" x14ac:dyDescent="0.2">
      <c r="A2" s="66" t="s">
        <v>227</v>
      </c>
    </row>
    <row r="3" spans="1:7" x14ac:dyDescent="0.2">
      <c r="A3" s="66" t="s">
        <v>117</v>
      </c>
    </row>
    <row r="4" spans="1:7" x14ac:dyDescent="0.2">
      <c r="A4" s="66" t="s">
        <v>118</v>
      </c>
    </row>
    <row r="6" spans="1:7" s="69" customFormat="1" x14ac:dyDescent="0.2">
      <c r="A6" s="119" t="s">
        <v>119</v>
      </c>
      <c r="B6" s="120"/>
      <c r="C6" s="68" t="s">
        <v>120</v>
      </c>
      <c r="D6" s="68" t="s">
        <v>121</v>
      </c>
      <c r="E6" s="68" t="s">
        <v>122</v>
      </c>
      <c r="F6" s="68" t="s">
        <v>123</v>
      </c>
      <c r="G6" s="68" t="s">
        <v>22</v>
      </c>
    </row>
    <row r="7" spans="1:7" s="69" customFormat="1" x14ac:dyDescent="0.2">
      <c r="A7" s="67">
        <v>1</v>
      </c>
      <c r="B7" s="185" t="s">
        <v>228</v>
      </c>
      <c r="C7" s="71">
        <v>13</v>
      </c>
      <c r="D7" s="71">
        <v>13</v>
      </c>
      <c r="E7" s="72"/>
      <c r="F7" s="72"/>
      <c r="G7" s="73" t="s">
        <v>125</v>
      </c>
    </row>
    <row r="8" spans="1:7" s="69" customFormat="1" x14ac:dyDescent="0.2">
      <c r="A8" s="67">
        <v>2</v>
      </c>
      <c r="B8" s="185" t="s">
        <v>139</v>
      </c>
      <c r="C8" s="72">
        <v>10</v>
      </c>
      <c r="D8" s="72"/>
      <c r="E8" s="71">
        <v>13</v>
      </c>
      <c r="F8" s="71">
        <v>13</v>
      </c>
      <c r="G8" s="73" t="s">
        <v>127</v>
      </c>
    </row>
    <row r="9" spans="1:7" s="69" customFormat="1" x14ac:dyDescent="0.2">
      <c r="A9" s="67">
        <v>3</v>
      </c>
      <c r="B9" s="185" t="s">
        <v>229</v>
      </c>
      <c r="C9" s="71">
        <v>13</v>
      </c>
      <c r="D9" s="72">
        <v>6</v>
      </c>
      <c r="E9" s="72"/>
      <c r="F9" s="72">
        <v>3</v>
      </c>
      <c r="G9" s="73" t="s">
        <v>129</v>
      </c>
    </row>
    <row r="10" spans="1:7" s="69" customFormat="1" x14ac:dyDescent="0.2">
      <c r="A10" s="67">
        <v>4</v>
      </c>
      <c r="B10" s="74"/>
      <c r="C10" s="72">
        <v>0</v>
      </c>
      <c r="D10" s="72"/>
      <c r="E10" s="72">
        <v>0</v>
      </c>
      <c r="F10" s="72"/>
      <c r="G10" s="73"/>
    </row>
    <row r="11" spans="1:7" s="69" customFormat="1" x14ac:dyDescent="0.2">
      <c r="A11" s="75"/>
      <c r="B11" s="76"/>
      <c r="C11" s="77"/>
      <c r="D11" s="77"/>
      <c r="E11" s="77"/>
      <c r="F11" s="78"/>
      <c r="G11" s="79"/>
    </row>
    <row r="12" spans="1:7" s="69" customFormat="1" x14ac:dyDescent="0.2">
      <c r="A12" s="119" t="s">
        <v>130</v>
      </c>
      <c r="B12" s="120"/>
      <c r="C12" s="68" t="s">
        <v>120</v>
      </c>
      <c r="D12" s="68" t="s">
        <v>121</v>
      </c>
      <c r="E12" s="68" t="s">
        <v>122</v>
      </c>
      <c r="F12" s="68" t="s">
        <v>123</v>
      </c>
      <c r="G12" s="68" t="s">
        <v>22</v>
      </c>
    </row>
    <row r="13" spans="1:7" s="69" customFormat="1" x14ac:dyDescent="0.2">
      <c r="A13" s="67">
        <v>1</v>
      </c>
      <c r="B13" s="185" t="s">
        <v>230</v>
      </c>
      <c r="C13" s="71">
        <v>13</v>
      </c>
      <c r="D13" s="71">
        <v>13</v>
      </c>
      <c r="E13" s="72"/>
      <c r="F13" s="72"/>
      <c r="G13" s="73" t="s">
        <v>125</v>
      </c>
    </row>
    <row r="14" spans="1:7" s="69" customFormat="1" x14ac:dyDescent="0.2">
      <c r="A14" s="67">
        <v>2</v>
      </c>
      <c r="B14" s="185" t="s">
        <v>231</v>
      </c>
      <c r="C14" s="71">
        <v>13</v>
      </c>
      <c r="D14" s="72">
        <v>11</v>
      </c>
      <c r="E14" s="72"/>
      <c r="F14" s="71">
        <v>13</v>
      </c>
      <c r="G14" s="73" t="s">
        <v>127</v>
      </c>
    </row>
    <row r="15" spans="1:7" s="69" customFormat="1" x14ac:dyDescent="0.2">
      <c r="A15" s="67">
        <v>3</v>
      </c>
      <c r="B15" s="185" t="s">
        <v>232</v>
      </c>
      <c r="C15" s="72">
        <v>7</v>
      </c>
      <c r="D15" s="72"/>
      <c r="E15" s="71">
        <v>13</v>
      </c>
      <c r="F15" s="72">
        <v>9</v>
      </c>
      <c r="G15" s="73" t="s">
        <v>129</v>
      </c>
    </row>
    <row r="16" spans="1:7" s="69" customFormat="1" x14ac:dyDescent="0.2">
      <c r="A16" s="67">
        <v>4</v>
      </c>
      <c r="B16" s="74"/>
      <c r="C16" s="72">
        <v>0</v>
      </c>
      <c r="D16" s="72"/>
      <c r="E16" s="72">
        <v>0</v>
      </c>
      <c r="F16" s="72"/>
      <c r="G16" s="73"/>
    </row>
    <row r="17" spans="1:9" s="69" customFormat="1" x14ac:dyDescent="0.2">
      <c r="A17" s="75"/>
      <c r="B17" s="76"/>
      <c r="C17" s="77"/>
      <c r="D17" s="77"/>
      <c r="E17" s="77"/>
      <c r="F17" s="78"/>
      <c r="G17" s="79"/>
    </row>
    <row r="18" spans="1:9" s="69" customFormat="1" x14ac:dyDescent="0.2">
      <c r="A18" s="119" t="s">
        <v>134</v>
      </c>
      <c r="B18" s="120"/>
      <c r="C18" s="68" t="s">
        <v>120</v>
      </c>
      <c r="D18" s="68" t="s">
        <v>121</v>
      </c>
      <c r="E18" s="68" t="s">
        <v>122</v>
      </c>
      <c r="F18" s="68" t="s">
        <v>123</v>
      </c>
      <c r="G18" s="68" t="s">
        <v>22</v>
      </c>
    </row>
    <row r="19" spans="1:9" s="69" customFormat="1" x14ac:dyDescent="0.2">
      <c r="A19" s="67">
        <v>1</v>
      </c>
      <c r="B19" s="74" t="s">
        <v>233</v>
      </c>
      <c r="C19" s="71">
        <v>13</v>
      </c>
      <c r="D19" s="71">
        <v>13</v>
      </c>
      <c r="E19" s="72"/>
      <c r="F19" s="72"/>
      <c r="G19" s="73" t="s">
        <v>125</v>
      </c>
    </row>
    <row r="20" spans="1:9" s="69" customFormat="1" x14ac:dyDescent="0.2">
      <c r="A20" s="67">
        <v>2</v>
      </c>
      <c r="B20" s="187" t="s">
        <v>195</v>
      </c>
      <c r="C20" s="71">
        <v>13</v>
      </c>
      <c r="D20" s="72">
        <v>6</v>
      </c>
      <c r="E20" s="72"/>
      <c r="F20" s="72">
        <v>12</v>
      </c>
      <c r="G20" s="73" t="s">
        <v>129</v>
      </c>
    </row>
    <row r="21" spans="1:9" s="69" customFormat="1" x14ac:dyDescent="0.2">
      <c r="A21" s="67">
        <v>3</v>
      </c>
      <c r="B21" s="185" t="s">
        <v>140</v>
      </c>
      <c r="C21" s="72">
        <v>2</v>
      </c>
      <c r="D21" s="72"/>
      <c r="E21" s="71">
        <v>13</v>
      </c>
      <c r="F21" s="71">
        <v>13</v>
      </c>
      <c r="G21" s="73" t="s">
        <v>127</v>
      </c>
    </row>
    <row r="22" spans="1:9" s="69" customFormat="1" x14ac:dyDescent="0.2">
      <c r="A22" s="67">
        <v>4</v>
      </c>
      <c r="B22" s="74"/>
      <c r="C22" s="72">
        <v>0</v>
      </c>
      <c r="D22" s="72"/>
      <c r="E22" s="72">
        <v>0</v>
      </c>
      <c r="F22" s="72"/>
      <c r="G22" s="73"/>
    </row>
    <row r="24" spans="1:9" s="128" customFormat="1" x14ac:dyDescent="0.2">
      <c r="A24" s="127" t="s">
        <v>182</v>
      </c>
    </row>
    <row r="25" spans="1:9" s="128" customFormat="1" x14ac:dyDescent="0.2">
      <c r="A25" s="127"/>
    </row>
    <row r="26" spans="1:9" s="128" customFormat="1" x14ac:dyDescent="0.2">
      <c r="A26" s="157" t="s">
        <v>154</v>
      </c>
      <c r="B26" s="128" t="s">
        <v>230</v>
      </c>
      <c r="C26" s="130">
        <v>13</v>
      </c>
    </row>
    <row r="27" spans="1:9" s="128" customFormat="1" x14ac:dyDescent="0.2">
      <c r="A27" s="224"/>
      <c r="B27" s="131"/>
      <c r="C27" s="133" t="s">
        <v>230</v>
      </c>
      <c r="D27" s="134"/>
      <c r="F27" s="135">
        <v>9</v>
      </c>
    </row>
    <row r="28" spans="1:9" s="128" customFormat="1" x14ac:dyDescent="0.2">
      <c r="A28" s="157"/>
      <c r="B28" s="95" t="s">
        <v>183</v>
      </c>
      <c r="C28" s="136">
        <v>0</v>
      </c>
      <c r="E28" s="132"/>
    </row>
    <row r="29" spans="1:9" s="128" customFormat="1" x14ac:dyDescent="0.2">
      <c r="A29" s="224"/>
      <c r="D29" s="137"/>
      <c r="E29" s="138"/>
      <c r="F29" s="128" t="s">
        <v>233</v>
      </c>
      <c r="I29" s="130">
        <v>13</v>
      </c>
    </row>
    <row r="30" spans="1:9" s="128" customFormat="1" x14ac:dyDescent="0.2">
      <c r="A30" s="157" t="s">
        <v>159</v>
      </c>
      <c r="B30" s="100" t="s">
        <v>139</v>
      </c>
      <c r="C30" s="140">
        <v>8</v>
      </c>
      <c r="E30" s="138"/>
      <c r="F30" s="131"/>
      <c r="G30" s="131"/>
      <c r="H30" s="132"/>
    </row>
    <row r="31" spans="1:9" s="128" customFormat="1" x14ac:dyDescent="0.2">
      <c r="A31" s="224"/>
      <c r="B31" s="131"/>
      <c r="C31" s="141" t="s">
        <v>233</v>
      </c>
      <c r="E31" s="142"/>
      <c r="F31" s="143">
        <v>13</v>
      </c>
      <c r="G31" s="137"/>
      <c r="H31" s="138"/>
    </row>
    <row r="32" spans="1:9" s="128" customFormat="1" x14ac:dyDescent="0.2">
      <c r="A32" s="157" t="s">
        <v>158</v>
      </c>
      <c r="B32" s="95" t="s">
        <v>233</v>
      </c>
      <c r="C32" s="144">
        <v>13</v>
      </c>
      <c r="D32" s="131"/>
      <c r="F32" s="137"/>
      <c r="G32" s="137"/>
      <c r="H32" s="138"/>
    </row>
    <row r="33" spans="1:11" s="128" customFormat="1" ht="13.5" thickBot="1" x14ac:dyDescent="0.25">
      <c r="A33" s="224"/>
      <c r="F33" s="137"/>
      <c r="G33" s="137"/>
      <c r="H33" s="138"/>
      <c r="J33" s="128" t="s">
        <v>233</v>
      </c>
    </row>
    <row r="34" spans="1:11" s="128" customFormat="1" x14ac:dyDescent="0.2">
      <c r="A34" s="157" t="s">
        <v>151</v>
      </c>
      <c r="B34" s="128" t="s">
        <v>231</v>
      </c>
      <c r="C34" s="135">
        <v>6</v>
      </c>
      <c r="F34" s="137"/>
      <c r="G34" s="137"/>
      <c r="H34" s="138"/>
      <c r="I34" s="145"/>
      <c r="J34" s="146" t="s">
        <v>155</v>
      </c>
      <c r="K34" s="147"/>
    </row>
    <row r="35" spans="1:11" s="128" customFormat="1" x14ac:dyDescent="0.2">
      <c r="A35" s="224"/>
      <c r="B35" s="131"/>
      <c r="C35" s="133" t="s">
        <v>140</v>
      </c>
      <c r="D35" s="134"/>
      <c r="F35" s="140">
        <v>11</v>
      </c>
      <c r="G35" s="137"/>
      <c r="H35" s="138"/>
    </row>
    <row r="36" spans="1:11" s="128" customFormat="1" ht="13.5" thickBot="1" x14ac:dyDescent="0.25">
      <c r="A36" s="157" t="s">
        <v>153</v>
      </c>
      <c r="B36" s="134" t="s">
        <v>140</v>
      </c>
      <c r="C36" s="202">
        <v>13</v>
      </c>
      <c r="E36" s="132"/>
      <c r="F36" s="137"/>
      <c r="G36" s="137"/>
      <c r="H36" s="138"/>
      <c r="J36" s="149" t="s">
        <v>228</v>
      </c>
      <c r="K36" s="149"/>
    </row>
    <row r="37" spans="1:11" s="128" customFormat="1" x14ac:dyDescent="0.2">
      <c r="A37" s="224"/>
      <c r="D37" s="137"/>
      <c r="E37" s="138"/>
      <c r="F37" s="134" t="s">
        <v>228</v>
      </c>
      <c r="G37" s="134"/>
      <c r="H37" s="142"/>
      <c r="I37" s="135">
        <v>5</v>
      </c>
      <c r="J37" s="146" t="s">
        <v>157</v>
      </c>
    </row>
    <row r="38" spans="1:11" s="128" customFormat="1" x14ac:dyDescent="0.2">
      <c r="A38" s="157"/>
      <c r="B38" s="128" t="s">
        <v>183</v>
      </c>
      <c r="C38" s="140">
        <v>0</v>
      </c>
      <c r="E38" s="138"/>
    </row>
    <row r="39" spans="1:11" s="128" customFormat="1" x14ac:dyDescent="0.2">
      <c r="A39" s="224"/>
      <c r="B39" s="131"/>
      <c r="C39" s="141" t="s">
        <v>228</v>
      </c>
      <c r="E39" s="142"/>
      <c r="F39" s="203">
        <v>13</v>
      </c>
    </row>
    <row r="40" spans="1:11" s="128" customFormat="1" x14ac:dyDescent="0.2">
      <c r="A40" s="157" t="s">
        <v>152</v>
      </c>
      <c r="B40" s="134" t="s">
        <v>228</v>
      </c>
      <c r="C40" s="144">
        <v>13</v>
      </c>
      <c r="D40" s="131"/>
    </row>
    <row r="41" spans="1:11" s="128" customFormat="1" x14ac:dyDescent="0.2">
      <c r="F41" s="128" t="s">
        <v>230</v>
      </c>
      <c r="I41" s="143">
        <v>13</v>
      </c>
      <c r="J41" s="137"/>
      <c r="K41" s="137"/>
    </row>
    <row r="42" spans="1:11" s="128" customFormat="1" ht="13.5" thickBot="1" x14ac:dyDescent="0.25">
      <c r="F42" s="131"/>
      <c r="G42" s="131"/>
      <c r="H42" s="132"/>
      <c r="I42" s="149"/>
      <c r="J42" s="149" t="s">
        <v>230</v>
      </c>
      <c r="K42" s="149"/>
    </row>
    <row r="43" spans="1:11" s="128" customFormat="1" x14ac:dyDescent="0.2">
      <c r="F43" s="134" t="s">
        <v>140</v>
      </c>
      <c r="G43" s="134"/>
      <c r="H43" s="142"/>
      <c r="I43" s="204">
        <v>5</v>
      </c>
      <c r="J43" s="151" t="s">
        <v>160</v>
      </c>
      <c r="K43" s="137"/>
    </row>
    <row r="44" spans="1:11" s="128" customFormat="1" x14ac:dyDescent="0.2">
      <c r="J44" s="137"/>
      <c r="K44" s="137"/>
    </row>
    <row r="45" spans="1:11" s="128" customFormat="1" ht="13.5" thickBot="1" x14ac:dyDescent="0.25">
      <c r="G45" s="137"/>
      <c r="H45" s="137"/>
      <c r="J45" s="149" t="s">
        <v>140</v>
      </c>
      <c r="K45" s="149"/>
    </row>
    <row r="46" spans="1:11" s="128" customFormat="1" x14ac:dyDescent="0.2">
      <c r="C46" s="128" t="s">
        <v>183</v>
      </c>
      <c r="F46" s="135">
        <v>0</v>
      </c>
      <c r="J46" s="129" t="s">
        <v>161</v>
      </c>
    </row>
    <row r="47" spans="1:11" s="128" customFormat="1" x14ac:dyDescent="0.2">
      <c r="C47" s="131"/>
      <c r="D47" s="131"/>
      <c r="E47" s="132"/>
      <c r="F47" s="133" t="s">
        <v>139</v>
      </c>
      <c r="G47" s="134"/>
      <c r="H47" s="134"/>
      <c r="I47" s="130">
        <v>13</v>
      </c>
    </row>
    <row r="48" spans="1:11" s="128" customFormat="1" x14ac:dyDescent="0.2">
      <c r="C48" s="134" t="s">
        <v>234</v>
      </c>
      <c r="D48" s="134"/>
      <c r="E48" s="142"/>
      <c r="F48" s="148">
        <v>13</v>
      </c>
      <c r="H48" s="138"/>
    </row>
    <row r="49" spans="1:11" s="128" customFormat="1" ht="13.5" thickBot="1" x14ac:dyDescent="0.25">
      <c r="F49" s="137"/>
      <c r="H49" s="138"/>
      <c r="J49" s="128" t="s">
        <v>139</v>
      </c>
    </row>
    <row r="50" spans="1:11" s="128" customFormat="1" x14ac:dyDescent="0.2">
      <c r="C50" s="128" t="s">
        <v>231</v>
      </c>
      <c r="F50" s="143">
        <v>13</v>
      </c>
      <c r="H50" s="138"/>
      <c r="I50" s="145"/>
      <c r="J50" s="146" t="s">
        <v>162</v>
      </c>
      <c r="K50" s="147"/>
    </row>
    <row r="51" spans="1:11" s="128" customFormat="1" x14ac:dyDescent="0.2">
      <c r="C51" s="131"/>
      <c r="D51" s="131"/>
      <c r="E51" s="132"/>
      <c r="F51" s="141" t="s">
        <v>231</v>
      </c>
      <c r="H51" s="142"/>
      <c r="I51" s="140">
        <v>7</v>
      </c>
    </row>
    <row r="52" spans="1:11" s="128" customFormat="1" ht="13.5" thickBot="1" x14ac:dyDescent="0.25">
      <c r="C52" s="134" t="s">
        <v>183</v>
      </c>
      <c r="D52" s="134"/>
      <c r="E52" s="142"/>
      <c r="F52" s="152">
        <v>0</v>
      </c>
      <c r="G52" s="131"/>
      <c r="I52" s="137"/>
      <c r="J52" s="137" t="s">
        <v>231</v>
      </c>
      <c r="K52" s="149"/>
    </row>
    <row r="53" spans="1:11" s="128" customFormat="1" x14ac:dyDescent="0.2">
      <c r="I53" s="137"/>
      <c r="J53" s="146" t="s">
        <v>163</v>
      </c>
      <c r="K53" s="137"/>
    </row>
    <row r="54" spans="1:11" s="128" customFormat="1" x14ac:dyDescent="0.2">
      <c r="I54" s="137"/>
      <c r="J54" s="151"/>
      <c r="K54" s="137"/>
    </row>
    <row r="55" spans="1:11" s="128" customFormat="1" x14ac:dyDescent="0.2">
      <c r="A55" s="127" t="s">
        <v>203</v>
      </c>
      <c r="I55" s="137"/>
      <c r="J55" s="151"/>
      <c r="K55" s="137"/>
    </row>
    <row r="56" spans="1:11" s="153" customFormat="1" x14ac:dyDescent="0.2"/>
    <row r="57" spans="1:11" s="153" customFormat="1" x14ac:dyDescent="0.2">
      <c r="A57" s="190" t="s">
        <v>204</v>
      </c>
      <c r="B57" s="190"/>
      <c r="C57" s="68">
        <v>1</v>
      </c>
      <c r="D57" s="68">
        <v>2</v>
      </c>
      <c r="E57" s="68">
        <v>3</v>
      </c>
      <c r="F57" s="68" t="s">
        <v>205</v>
      </c>
      <c r="G57" s="68" t="s">
        <v>206</v>
      </c>
    </row>
    <row r="58" spans="1:11" s="153" customFormat="1" x14ac:dyDescent="0.2">
      <c r="A58" s="190">
        <v>1</v>
      </c>
      <c r="B58" s="191"/>
      <c r="C58" s="192"/>
      <c r="D58" s="194"/>
      <c r="E58" s="194"/>
      <c r="F58" s="193"/>
      <c r="G58" s="194"/>
    </row>
    <row r="59" spans="1:11" s="153" customFormat="1" x14ac:dyDescent="0.2">
      <c r="A59" s="190">
        <v>2</v>
      </c>
      <c r="B59" s="195"/>
      <c r="C59" s="194"/>
      <c r="D59" s="192"/>
      <c r="E59" s="194"/>
      <c r="F59" s="193"/>
      <c r="G59" s="194"/>
    </row>
    <row r="60" spans="1:11" s="153" customFormat="1" x14ac:dyDescent="0.2">
      <c r="A60" s="190">
        <v>3</v>
      </c>
      <c r="B60" s="191"/>
      <c r="C60" s="194"/>
      <c r="D60" s="194"/>
      <c r="E60" s="192"/>
      <c r="F60" s="193"/>
      <c r="G60" s="194"/>
    </row>
    <row r="61" spans="1:11" s="153" customFormat="1" x14ac:dyDescent="0.2"/>
    <row r="62" spans="1:11" s="128" customFormat="1" x14ac:dyDescent="0.2">
      <c r="I62" s="140"/>
      <c r="J62" s="137"/>
      <c r="K62" s="137"/>
    </row>
    <row r="63" spans="1:11" s="128" customFormat="1" ht="13.5" thickBot="1" x14ac:dyDescent="0.25">
      <c r="F63" s="131"/>
      <c r="G63" s="131"/>
      <c r="H63" s="132"/>
      <c r="I63" s="149"/>
      <c r="J63" s="149"/>
      <c r="K63" s="149"/>
    </row>
    <row r="64" spans="1:11" s="128" customFormat="1" x14ac:dyDescent="0.2">
      <c r="F64" s="134"/>
      <c r="G64" s="134"/>
      <c r="H64" s="142"/>
      <c r="I64" s="135"/>
      <c r="J64" s="151" t="s">
        <v>164</v>
      </c>
      <c r="K64" s="137"/>
    </row>
    <row r="65" spans="1:11" s="128" customFormat="1" x14ac:dyDescent="0.2">
      <c r="J65" s="137"/>
      <c r="K65" s="137"/>
    </row>
    <row r="66" spans="1:11" s="128" customFormat="1" ht="13.5" thickBot="1" x14ac:dyDescent="0.25">
      <c r="G66" s="137"/>
      <c r="H66" s="137"/>
      <c r="J66" s="149"/>
      <c r="K66" s="149"/>
    </row>
    <row r="67" spans="1:11" s="128" customFormat="1" x14ac:dyDescent="0.2">
      <c r="G67" s="137"/>
      <c r="H67" s="137"/>
      <c r="J67" s="129" t="s">
        <v>165</v>
      </c>
    </row>
    <row r="68" spans="1:11" s="128" customFormat="1" x14ac:dyDescent="0.2"/>
    <row r="69" spans="1:11" x14ac:dyDescent="0.2">
      <c r="A69" s="180">
        <v>1</v>
      </c>
      <c r="B69" s="181" t="s">
        <v>233</v>
      </c>
    </row>
    <row r="70" spans="1:11" x14ac:dyDescent="0.2">
      <c r="A70" s="180">
        <v>2</v>
      </c>
      <c r="B70" s="182" t="s">
        <v>228</v>
      </c>
    </row>
    <row r="71" spans="1:11" x14ac:dyDescent="0.2">
      <c r="A71" s="180">
        <v>3</v>
      </c>
      <c r="B71" s="183" t="s">
        <v>230</v>
      </c>
    </row>
    <row r="72" spans="1:11" x14ac:dyDescent="0.2">
      <c r="A72" s="180">
        <v>4</v>
      </c>
      <c r="B72" s="184" t="s">
        <v>140</v>
      </c>
    </row>
    <row r="73" spans="1:11" x14ac:dyDescent="0.2">
      <c r="A73" s="180">
        <v>5</v>
      </c>
      <c r="B73" s="184" t="s">
        <v>139</v>
      </c>
    </row>
    <row r="74" spans="1:11" x14ac:dyDescent="0.2">
      <c r="A74" s="180">
        <v>6</v>
      </c>
      <c r="B74" s="184" t="s">
        <v>231</v>
      </c>
    </row>
    <row r="75" spans="1:11" x14ac:dyDescent="0.2">
      <c r="A75" s="180">
        <v>7</v>
      </c>
      <c r="B75" s="184" t="s">
        <v>195</v>
      </c>
    </row>
    <row r="76" spans="1:11" x14ac:dyDescent="0.2">
      <c r="A76" s="180">
        <v>8</v>
      </c>
      <c r="B76" s="184" t="s">
        <v>232</v>
      </c>
    </row>
    <row r="77" spans="1:11" x14ac:dyDescent="0.2">
      <c r="A77" s="180">
        <v>9</v>
      </c>
      <c r="B77" s="185" t="s">
        <v>229</v>
      </c>
    </row>
  </sheetData>
  <pageMargins left="0.39370078740157483" right="0.39370078740157483" top="0.78740157480314965" bottom="0.39370078740157483" header="0.59055118110236227" footer="0"/>
  <pageSetup paperSize="9" fitToHeight="0" orientation="landscape" verticalDpi="1200" r:id="rId1"/>
  <headerFooter>
    <oddHeader>&amp;R&amp;"Arial,Regular"&amp;9Page &amp;P of &amp;N</oddHeader>
  </headerFooter>
  <rowBreaks count="2" manualBreakCount="2">
    <brk id="22" max="16383" man="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14"/>
  <sheetViews>
    <sheetView showGridLines="0" showRowColHeaders="0" zoomScaleNormal="100" workbookViewId="0">
      <pane ySplit="2" topLeftCell="A3" activePane="bottomLeft" state="frozen"/>
      <selection activeCell="G1" sqref="G1"/>
      <selection pane="bottomLeft" activeCell="G1" sqref="G1"/>
    </sheetView>
  </sheetViews>
  <sheetFormatPr defaultRowHeight="12.75" x14ac:dyDescent="0.2"/>
  <cols>
    <col min="1" max="1" width="5.5703125" style="66" customWidth="1"/>
    <col min="2" max="2" width="37.42578125" style="66" bestFit="1" customWidth="1"/>
    <col min="3" max="3" width="7.28515625" style="66" customWidth="1"/>
    <col min="4" max="4" width="7.42578125" style="66" bestFit="1" customWidth="1"/>
    <col min="5" max="5" width="9.140625" style="66" bestFit="1" customWidth="1"/>
    <col min="6" max="6" width="6.7109375" style="66" customWidth="1"/>
    <col min="7" max="7" width="5.140625" style="66" bestFit="1" customWidth="1"/>
    <col min="8" max="8" width="4.7109375" style="66" customWidth="1"/>
    <col min="9" max="9" width="9.140625" style="66" customWidth="1"/>
    <col min="10" max="11" width="4.7109375" style="66" customWidth="1"/>
    <col min="12" max="13" width="9.140625" style="66" customWidth="1"/>
    <col min="14" max="14" width="9.140625" style="66"/>
    <col min="15" max="20" width="1.7109375" style="66" customWidth="1"/>
    <col min="21" max="16384" width="9.140625" style="66"/>
  </cols>
  <sheetData>
    <row r="1" spans="1:8" x14ac:dyDescent="0.2">
      <c r="A1" s="239" t="s">
        <v>235</v>
      </c>
      <c r="E1" s="66" t="str">
        <f>HYPERLINK("#Üldreiting!T1","Reiting")</f>
        <v>Reiting</v>
      </c>
      <c r="F1" s="118" t="str">
        <f>HYPERLINK("#Üldreiting!AH1","Reiting")</f>
        <v>Reiting</v>
      </c>
      <c r="G1" s="285"/>
      <c r="H1" s="285"/>
    </row>
    <row r="2" spans="1:8" x14ac:dyDescent="0.2">
      <c r="A2" s="66" t="s">
        <v>236</v>
      </c>
    </row>
    <row r="3" spans="1:8" x14ac:dyDescent="0.2">
      <c r="A3" s="66" t="s">
        <v>168</v>
      </c>
    </row>
    <row r="4" spans="1:8" x14ac:dyDescent="0.2">
      <c r="A4" s="66" t="s">
        <v>169</v>
      </c>
    </row>
    <row r="6" spans="1:8" s="69" customFormat="1" x14ac:dyDescent="0.2">
      <c r="A6" s="119" t="s">
        <v>414</v>
      </c>
      <c r="B6" s="346"/>
      <c r="C6" s="68" t="s">
        <v>120</v>
      </c>
      <c r="D6" s="68" t="s">
        <v>121</v>
      </c>
      <c r="E6" s="68" t="s">
        <v>122</v>
      </c>
      <c r="F6" s="68" t="s">
        <v>123</v>
      </c>
      <c r="G6" s="68" t="s">
        <v>22</v>
      </c>
    </row>
    <row r="7" spans="1:8" s="69" customFormat="1" x14ac:dyDescent="0.2">
      <c r="A7" s="67">
        <v>1</v>
      </c>
      <c r="B7" s="185" t="s">
        <v>237</v>
      </c>
      <c r="C7" s="71">
        <v>13</v>
      </c>
      <c r="D7" s="71">
        <v>13</v>
      </c>
      <c r="E7" s="72"/>
      <c r="F7" s="72"/>
      <c r="G7" s="73" t="s">
        <v>125</v>
      </c>
    </row>
    <row r="8" spans="1:8" s="69" customFormat="1" x14ac:dyDescent="0.2">
      <c r="A8" s="67">
        <v>2</v>
      </c>
      <c r="B8" s="197" t="s">
        <v>180</v>
      </c>
      <c r="C8" s="71">
        <v>13</v>
      </c>
      <c r="D8" s="72">
        <v>5</v>
      </c>
      <c r="E8" s="72"/>
      <c r="F8" s="71">
        <v>13</v>
      </c>
      <c r="G8" s="73" t="s">
        <v>127</v>
      </c>
    </row>
    <row r="9" spans="1:8" s="69" customFormat="1" x14ac:dyDescent="0.2">
      <c r="A9" s="67">
        <v>3</v>
      </c>
      <c r="B9" s="197" t="s">
        <v>238</v>
      </c>
      <c r="C9" s="72">
        <v>10</v>
      </c>
      <c r="D9" s="72"/>
      <c r="E9" s="71">
        <v>13</v>
      </c>
      <c r="F9" s="72">
        <v>4</v>
      </c>
      <c r="G9" s="73" t="s">
        <v>129</v>
      </c>
    </row>
    <row r="10" spans="1:8" s="69" customFormat="1" x14ac:dyDescent="0.2">
      <c r="A10" s="67">
        <v>4</v>
      </c>
      <c r="B10" s="198"/>
      <c r="C10" s="72">
        <v>0</v>
      </c>
      <c r="D10" s="72"/>
      <c r="E10" s="72">
        <v>0</v>
      </c>
      <c r="F10" s="72"/>
      <c r="G10" s="73"/>
    </row>
    <row r="11" spans="1:8" s="69" customFormat="1" x14ac:dyDescent="0.2">
      <c r="A11" s="75"/>
      <c r="B11" s="199"/>
      <c r="C11" s="77"/>
      <c r="D11" s="77"/>
      <c r="E11" s="77"/>
      <c r="F11" s="78"/>
      <c r="G11" s="79"/>
    </row>
    <row r="12" spans="1:8" s="69" customFormat="1" x14ac:dyDescent="0.2">
      <c r="A12" s="119" t="s">
        <v>415</v>
      </c>
      <c r="B12" s="346"/>
      <c r="C12" s="68" t="s">
        <v>120</v>
      </c>
      <c r="D12" s="68" t="s">
        <v>121</v>
      </c>
      <c r="E12" s="68" t="s">
        <v>122</v>
      </c>
      <c r="F12" s="68" t="s">
        <v>123</v>
      </c>
      <c r="G12" s="68" t="s">
        <v>22</v>
      </c>
    </row>
    <row r="13" spans="1:8" s="69" customFormat="1" x14ac:dyDescent="0.2">
      <c r="A13" s="67">
        <v>1</v>
      </c>
      <c r="B13" s="197" t="s">
        <v>170</v>
      </c>
      <c r="C13" s="71">
        <v>13</v>
      </c>
      <c r="D13" s="72">
        <v>10</v>
      </c>
      <c r="E13" s="72"/>
      <c r="F13" s="71">
        <v>13</v>
      </c>
      <c r="G13" s="73" t="s">
        <v>127</v>
      </c>
    </row>
    <row r="14" spans="1:8" s="69" customFormat="1" x14ac:dyDescent="0.2">
      <c r="A14" s="67">
        <v>2</v>
      </c>
      <c r="B14" s="197" t="s">
        <v>179</v>
      </c>
      <c r="C14" s="72">
        <v>12</v>
      </c>
      <c r="D14" s="72"/>
      <c r="E14" s="71">
        <v>13</v>
      </c>
      <c r="F14" s="72">
        <v>7</v>
      </c>
      <c r="G14" s="73" t="s">
        <v>129</v>
      </c>
    </row>
    <row r="15" spans="1:8" s="69" customFormat="1" x14ac:dyDescent="0.2">
      <c r="A15" s="67">
        <v>3</v>
      </c>
      <c r="B15" s="197" t="s">
        <v>239</v>
      </c>
      <c r="C15" s="71">
        <v>13</v>
      </c>
      <c r="D15" s="71">
        <v>13</v>
      </c>
      <c r="E15" s="72"/>
      <c r="F15" s="72"/>
      <c r="G15" s="73" t="s">
        <v>125</v>
      </c>
    </row>
    <row r="16" spans="1:8" s="69" customFormat="1" x14ac:dyDescent="0.2">
      <c r="A16" s="67">
        <v>4</v>
      </c>
      <c r="B16" s="191"/>
      <c r="C16" s="72">
        <v>0</v>
      </c>
      <c r="D16" s="72"/>
      <c r="E16" s="72">
        <v>0</v>
      </c>
      <c r="F16" s="72"/>
      <c r="G16" s="73"/>
    </row>
    <row r="17" spans="1:7" s="69" customFormat="1" x14ac:dyDescent="0.2">
      <c r="A17" s="75"/>
      <c r="B17" s="199"/>
      <c r="C17" s="77"/>
      <c r="D17" s="77"/>
      <c r="E17" s="77"/>
      <c r="F17" s="78"/>
      <c r="G17" s="79"/>
    </row>
    <row r="18" spans="1:7" s="69" customFormat="1" x14ac:dyDescent="0.2">
      <c r="A18" s="119" t="s">
        <v>416</v>
      </c>
      <c r="B18" s="346"/>
      <c r="C18" s="68" t="s">
        <v>120</v>
      </c>
      <c r="D18" s="68" t="s">
        <v>121</v>
      </c>
      <c r="E18" s="68" t="s">
        <v>122</v>
      </c>
      <c r="F18" s="68" t="s">
        <v>123</v>
      </c>
      <c r="G18" s="68" t="s">
        <v>22</v>
      </c>
    </row>
    <row r="19" spans="1:7" s="69" customFormat="1" x14ac:dyDescent="0.2">
      <c r="A19" s="67">
        <v>1</v>
      </c>
      <c r="B19" s="200" t="s">
        <v>177</v>
      </c>
      <c r="C19" s="71">
        <v>13</v>
      </c>
      <c r="D19" s="71">
        <v>13</v>
      </c>
      <c r="E19" s="72"/>
      <c r="F19" s="72"/>
      <c r="G19" s="73" t="s">
        <v>125</v>
      </c>
    </row>
    <row r="20" spans="1:7" s="69" customFormat="1" x14ac:dyDescent="0.2">
      <c r="A20" s="67">
        <v>2</v>
      </c>
      <c r="B20" s="200" t="s">
        <v>240</v>
      </c>
      <c r="C20" s="71">
        <v>13</v>
      </c>
      <c r="D20" s="72">
        <v>6</v>
      </c>
      <c r="E20" s="72"/>
      <c r="F20" s="72">
        <v>6</v>
      </c>
      <c r="G20" s="73" t="s">
        <v>129</v>
      </c>
    </row>
    <row r="21" spans="1:7" s="69" customFormat="1" x14ac:dyDescent="0.2">
      <c r="A21" s="67">
        <v>3</v>
      </c>
      <c r="B21" s="197" t="s">
        <v>241</v>
      </c>
      <c r="C21" s="72">
        <v>4</v>
      </c>
      <c r="D21" s="72"/>
      <c r="E21" s="71">
        <v>13</v>
      </c>
      <c r="F21" s="71">
        <v>13</v>
      </c>
      <c r="G21" s="73" t="s">
        <v>127</v>
      </c>
    </row>
    <row r="22" spans="1:7" s="69" customFormat="1" x14ac:dyDescent="0.2">
      <c r="A22" s="67">
        <v>4</v>
      </c>
      <c r="B22" s="197"/>
      <c r="C22" s="72">
        <v>0</v>
      </c>
      <c r="D22" s="72"/>
      <c r="E22" s="72">
        <v>0</v>
      </c>
      <c r="F22" s="72"/>
      <c r="G22" s="73"/>
    </row>
    <row r="23" spans="1:7" s="69" customFormat="1" x14ac:dyDescent="0.2">
      <c r="A23" s="75"/>
      <c r="B23" s="199"/>
      <c r="C23" s="77"/>
      <c r="D23" s="77"/>
      <c r="E23" s="77"/>
      <c r="F23" s="78"/>
      <c r="G23" s="79"/>
    </row>
    <row r="24" spans="1:7" s="69" customFormat="1" x14ac:dyDescent="0.2">
      <c r="A24" s="119" t="s">
        <v>417</v>
      </c>
      <c r="B24" s="346"/>
      <c r="C24" s="68" t="s">
        <v>120</v>
      </c>
      <c r="D24" s="68" t="s">
        <v>121</v>
      </c>
      <c r="E24" s="68" t="s">
        <v>122</v>
      </c>
      <c r="F24" s="68" t="s">
        <v>123</v>
      </c>
      <c r="G24" s="68" t="s">
        <v>22</v>
      </c>
    </row>
    <row r="25" spans="1:7" s="69" customFormat="1" x14ac:dyDescent="0.2">
      <c r="A25" s="67">
        <v>1</v>
      </c>
      <c r="B25" s="200" t="s">
        <v>212</v>
      </c>
      <c r="C25" s="71">
        <v>13</v>
      </c>
      <c r="D25" s="71">
        <v>13</v>
      </c>
      <c r="E25" s="72"/>
      <c r="F25" s="72"/>
      <c r="G25" s="73" t="s">
        <v>125</v>
      </c>
    </row>
    <row r="26" spans="1:7" s="69" customFormat="1" x14ac:dyDescent="0.2">
      <c r="A26" s="67">
        <v>2</v>
      </c>
      <c r="B26" s="197" t="s">
        <v>242</v>
      </c>
      <c r="C26" s="72">
        <v>7</v>
      </c>
      <c r="D26" s="72"/>
      <c r="E26" s="72"/>
      <c r="F26" s="72">
        <v>10</v>
      </c>
      <c r="G26" s="73" t="s">
        <v>129</v>
      </c>
    </row>
    <row r="27" spans="1:7" s="69" customFormat="1" x14ac:dyDescent="0.2">
      <c r="A27" s="67">
        <v>3</v>
      </c>
      <c r="B27" s="197" t="s">
        <v>243</v>
      </c>
      <c r="C27" s="71">
        <v>13</v>
      </c>
      <c r="D27" s="72">
        <v>8</v>
      </c>
      <c r="E27" s="71">
        <v>13</v>
      </c>
      <c r="F27" s="71">
        <v>13</v>
      </c>
      <c r="G27" s="73" t="s">
        <v>127</v>
      </c>
    </row>
    <row r="28" spans="1:7" s="69" customFormat="1" x14ac:dyDescent="0.2">
      <c r="A28" s="67">
        <v>4</v>
      </c>
      <c r="B28" s="197"/>
      <c r="C28" s="72">
        <v>0</v>
      </c>
      <c r="D28" s="72"/>
      <c r="E28" s="72">
        <v>0</v>
      </c>
      <c r="F28" s="72"/>
      <c r="G28" s="73"/>
    </row>
    <row r="29" spans="1:7" s="69" customFormat="1" x14ac:dyDescent="0.2">
      <c r="A29" s="75"/>
      <c r="B29" s="199"/>
      <c r="C29" s="77"/>
      <c r="D29" s="77"/>
      <c r="E29" s="77"/>
      <c r="F29" s="78"/>
      <c r="G29" s="79"/>
    </row>
    <row r="30" spans="1:7" s="69" customFormat="1" x14ac:dyDescent="0.2">
      <c r="A30" s="119" t="s">
        <v>418</v>
      </c>
      <c r="B30" s="346"/>
      <c r="C30" s="68" t="s">
        <v>120</v>
      </c>
      <c r="D30" s="68" t="s">
        <v>121</v>
      </c>
      <c r="E30" s="68" t="s">
        <v>122</v>
      </c>
      <c r="F30" s="68" t="s">
        <v>123</v>
      </c>
      <c r="G30" s="68" t="s">
        <v>22</v>
      </c>
    </row>
    <row r="31" spans="1:7" s="69" customFormat="1" x14ac:dyDescent="0.2">
      <c r="A31" s="67">
        <v>1</v>
      </c>
      <c r="B31" s="200" t="s">
        <v>244</v>
      </c>
      <c r="C31" s="71">
        <v>13</v>
      </c>
      <c r="D31" s="72">
        <v>7</v>
      </c>
      <c r="E31" s="72"/>
      <c r="F31" s="71">
        <v>13</v>
      </c>
      <c r="G31" s="73" t="s">
        <v>127</v>
      </c>
    </row>
    <row r="32" spans="1:7" s="69" customFormat="1" x14ac:dyDescent="0.2">
      <c r="A32" s="67">
        <v>2</v>
      </c>
      <c r="B32" s="197" t="s">
        <v>245</v>
      </c>
      <c r="C32" s="71">
        <v>13</v>
      </c>
      <c r="D32" s="71">
        <v>13</v>
      </c>
      <c r="E32" s="72"/>
      <c r="F32" s="72"/>
      <c r="G32" s="73" t="s">
        <v>125</v>
      </c>
    </row>
    <row r="33" spans="1:9" s="69" customFormat="1" x14ac:dyDescent="0.2">
      <c r="A33" s="67">
        <v>3</v>
      </c>
      <c r="B33" s="197" t="s">
        <v>246</v>
      </c>
      <c r="C33" s="72">
        <v>9</v>
      </c>
      <c r="D33" s="72"/>
      <c r="E33" s="71">
        <v>13</v>
      </c>
      <c r="F33" s="72">
        <v>5</v>
      </c>
      <c r="G33" s="73" t="s">
        <v>129</v>
      </c>
    </row>
    <row r="34" spans="1:9" s="69" customFormat="1" x14ac:dyDescent="0.2">
      <c r="A34" s="67">
        <v>4</v>
      </c>
      <c r="B34" s="197"/>
      <c r="C34" s="72">
        <v>0</v>
      </c>
      <c r="D34" s="72"/>
      <c r="E34" s="72">
        <v>0</v>
      </c>
      <c r="F34" s="72"/>
      <c r="G34" s="73"/>
    </row>
    <row r="35" spans="1:9" s="69" customFormat="1" x14ac:dyDescent="0.2">
      <c r="A35" s="75"/>
      <c r="B35" s="199"/>
      <c r="C35" s="77"/>
      <c r="D35" s="77"/>
      <c r="E35" s="77"/>
      <c r="F35" s="78"/>
      <c r="G35" s="79"/>
    </row>
    <row r="36" spans="1:9" s="69" customFormat="1" x14ac:dyDescent="0.2">
      <c r="A36" s="67" t="s">
        <v>419</v>
      </c>
      <c r="B36" s="196"/>
      <c r="C36" s="68" t="s">
        <v>120</v>
      </c>
      <c r="D36" s="68" t="s">
        <v>121</v>
      </c>
      <c r="E36" s="68" t="s">
        <v>122</v>
      </c>
      <c r="F36" s="68" t="s">
        <v>123</v>
      </c>
      <c r="G36" s="68" t="s">
        <v>22</v>
      </c>
    </row>
    <row r="37" spans="1:9" s="69" customFormat="1" x14ac:dyDescent="0.2">
      <c r="A37" s="67">
        <v>1</v>
      </c>
      <c r="B37" s="200" t="s">
        <v>174</v>
      </c>
      <c r="C37" s="71">
        <v>13</v>
      </c>
      <c r="D37" s="71">
        <v>13</v>
      </c>
      <c r="E37" s="72"/>
      <c r="F37" s="72"/>
      <c r="G37" s="73" t="s">
        <v>125</v>
      </c>
    </row>
    <row r="38" spans="1:9" s="69" customFormat="1" x14ac:dyDescent="0.2">
      <c r="A38" s="67">
        <v>2</v>
      </c>
      <c r="B38" s="197" t="s">
        <v>247</v>
      </c>
      <c r="C38" s="71">
        <v>13</v>
      </c>
      <c r="D38" s="72">
        <v>4</v>
      </c>
      <c r="E38" s="72"/>
      <c r="F38" s="72">
        <v>4</v>
      </c>
      <c r="G38" s="73" t="s">
        <v>129</v>
      </c>
    </row>
    <row r="39" spans="1:9" s="69" customFormat="1" x14ac:dyDescent="0.2">
      <c r="A39" s="67">
        <v>3</v>
      </c>
      <c r="B39" s="197" t="s">
        <v>248</v>
      </c>
      <c r="C39" s="72">
        <v>9</v>
      </c>
      <c r="D39" s="72"/>
      <c r="E39" s="71">
        <v>13</v>
      </c>
      <c r="F39" s="71">
        <v>13</v>
      </c>
      <c r="G39" s="73" t="s">
        <v>127</v>
      </c>
    </row>
    <row r="40" spans="1:9" s="69" customFormat="1" x14ac:dyDescent="0.2">
      <c r="A40" s="67">
        <v>4</v>
      </c>
      <c r="B40" s="197"/>
      <c r="C40" s="72">
        <v>0</v>
      </c>
      <c r="D40" s="72"/>
      <c r="E40" s="72">
        <v>0</v>
      </c>
      <c r="F40" s="72"/>
      <c r="G40" s="73"/>
    </row>
    <row r="41" spans="1:9" s="69" customFormat="1" x14ac:dyDescent="0.2">
      <c r="A41" s="75"/>
      <c r="B41" s="81"/>
      <c r="C41" s="78"/>
      <c r="D41" s="78"/>
      <c r="E41" s="78"/>
      <c r="F41" s="78"/>
      <c r="G41" s="82"/>
    </row>
    <row r="42" spans="1:9" s="153" customFormat="1" x14ac:dyDescent="0.2">
      <c r="A42" s="205" t="s">
        <v>249</v>
      </c>
      <c r="B42" s="167"/>
      <c r="C42" s="77"/>
      <c r="D42" s="77"/>
      <c r="E42" s="77"/>
      <c r="F42" s="78"/>
      <c r="G42" s="79"/>
    </row>
    <row r="43" spans="1:9" s="153" customFormat="1" x14ac:dyDescent="0.2"/>
    <row r="44" spans="1:9" s="153" customFormat="1" x14ac:dyDescent="0.2">
      <c r="A44" s="206"/>
      <c r="B44" s="153" t="s">
        <v>183</v>
      </c>
      <c r="C44" s="156">
        <v>0</v>
      </c>
    </row>
    <row r="45" spans="1:9" s="153" customFormat="1" x14ac:dyDescent="0.2">
      <c r="A45" s="154"/>
      <c r="B45" s="158"/>
      <c r="C45" s="160" t="s">
        <v>239</v>
      </c>
      <c r="D45" s="161"/>
      <c r="F45" s="162">
        <v>13</v>
      </c>
    </row>
    <row r="46" spans="1:9" s="153" customFormat="1" x14ac:dyDescent="0.2">
      <c r="A46" s="154" t="s">
        <v>154</v>
      </c>
      <c r="B46" s="161" t="s">
        <v>239</v>
      </c>
      <c r="C46" s="164">
        <v>13</v>
      </c>
      <c r="E46" s="165"/>
    </row>
    <row r="47" spans="1:9" s="153" customFormat="1" x14ac:dyDescent="0.2">
      <c r="A47" s="154"/>
      <c r="D47" s="167"/>
      <c r="E47" s="168"/>
      <c r="F47" s="173" t="s">
        <v>239</v>
      </c>
      <c r="I47" s="162">
        <v>13</v>
      </c>
    </row>
    <row r="48" spans="1:9" s="153" customFormat="1" x14ac:dyDescent="0.2">
      <c r="A48" s="154" t="s">
        <v>250</v>
      </c>
      <c r="B48" s="153" t="s">
        <v>245</v>
      </c>
      <c r="C48" s="207">
        <v>13</v>
      </c>
      <c r="E48" s="168"/>
      <c r="F48" s="208"/>
      <c r="G48" s="158"/>
      <c r="H48" s="165"/>
    </row>
    <row r="49" spans="1:13" s="153" customFormat="1" x14ac:dyDescent="0.2">
      <c r="A49" s="154"/>
      <c r="B49" s="158"/>
      <c r="C49" s="173" t="s">
        <v>245</v>
      </c>
      <c r="E49" s="174"/>
      <c r="F49" s="175">
        <v>12</v>
      </c>
      <c r="G49" s="167"/>
      <c r="H49" s="168"/>
    </row>
    <row r="50" spans="1:13" s="153" customFormat="1" x14ac:dyDescent="0.2">
      <c r="A50" s="154" t="s">
        <v>156</v>
      </c>
      <c r="B50" s="161" t="s">
        <v>243</v>
      </c>
      <c r="C50" s="209">
        <v>11</v>
      </c>
      <c r="D50" s="158"/>
      <c r="F50" s="167"/>
      <c r="G50" s="167"/>
      <c r="H50" s="168"/>
    </row>
    <row r="51" spans="1:13" s="153" customFormat="1" x14ac:dyDescent="0.2">
      <c r="A51" s="177"/>
      <c r="F51" s="167"/>
      <c r="G51" s="167"/>
      <c r="H51" s="168"/>
      <c r="I51" s="173" t="s">
        <v>239</v>
      </c>
      <c r="K51" s="156">
        <v>9</v>
      </c>
    </row>
    <row r="52" spans="1:13" s="153" customFormat="1" x14ac:dyDescent="0.2">
      <c r="A52" s="206" t="s">
        <v>153</v>
      </c>
      <c r="B52" s="153" t="s">
        <v>241</v>
      </c>
      <c r="C52" s="156">
        <v>2</v>
      </c>
      <c r="F52" s="167"/>
      <c r="G52" s="167"/>
      <c r="H52" s="168"/>
      <c r="I52" s="158"/>
      <c r="J52" s="165"/>
    </row>
    <row r="53" spans="1:13" s="153" customFormat="1" x14ac:dyDescent="0.2">
      <c r="A53" s="154"/>
      <c r="B53" s="158"/>
      <c r="C53" s="160" t="s">
        <v>180</v>
      </c>
      <c r="D53" s="161"/>
      <c r="F53" s="175">
        <v>11</v>
      </c>
      <c r="G53" s="167"/>
      <c r="H53" s="168"/>
      <c r="I53" s="167"/>
      <c r="J53" s="168"/>
    </row>
    <row r="54" spans="1:13" s="153" customFormat="1" x14ac:dyDescent="0.2">
      <c r="A54" s="154" t="s">
        <v>159</v>
      </c>
      <c r="B54" s="161" t="s">
        <v>180</v>
      </c>
      <c r="C54" s="164">
        <v>13</v>
      </c>
      <c r="E54" s="165"/>
      <c r="F54" s="167"/>
      <c r="G54" s="167"/>
      <c r="H54" s="168"/>
      <c r="I54" s="167"/>
      <c r="J54" s="168"/>
    </row>
    <row r="55" spans="1:13" s="153" customFormat="1" x14ac:dyDescent="0.2">
      <c r="A55" s="154"/>
      <c r="D55" s="167"/>
      <c r="E55" s="168"/>
      <c r="F55" s="161" t="s">
        <v>174</v>
      </c>
      <c r="G55" s="161"/>
      <c r="H55" s="174"/>
      <c r="I55" s="175">
        <v>9</v>
      </c>
      <c r="J55" s="168"/>
    </row>
    <row r="56" spans="1:13" s="153" customFormat="1" x14ac:dyDescent="0.2">
      <c r="A56" s="154"/>
      <c r="B56" s="153" t="s">
        <v>183</v>
      </c>
      <c r="C56" s="175">
        <v>0</v>
      </c>
      <c r="E56" s="168"/>
      <c r="F56" s="173"/>
      <c r="G56" s="167"/>
      <c r="H56" s="167"/>
      <c r="I56" s="167"/>
      <c r="J56" s="168"/>
    </row>
    <row r="57" spans="1:13" s="153" customFormat="1" x14ac:dyDescent="0.2">
      <c r="A57" s="154"/>
      <c r="B57" s="158"/>
      <c r="C57" s="173" t="s">
        <v>174</v>
      </c>
      <c r="E57" s="174"/>
      <c r="F57" s="207">
        <v>13</v>
      </c>
      <c r="I57" s="167"/>
      <c r="J57" s="168"/>
    </row>
    <row r="58" spans="1:13" s="153" customFormat="1" x14ac:dyDescent="0.2">
      <c r="A58" s="154" t="s">
        <v>251</v>
      </c>
      <c r="B58" s="161" t="s">
        <v>174</v>
      </c>
      <c r="C58" s="210">
        <v>13</v>
      </c>
      <c r="D58" s="158"/>
      <c r="F58" s="167"/>
      <c r="G58" s="167"/>
      <c r="H58" s="167"/>
      <c r="I58" s="167"/>
      <c r="J58" s="168"/>
    </row>
    <row r="59" spans="1:13" s="153" customFormat="1" ht="13.5" thickBot="1" x14ac:dyDescent="0.25">
      <c r="I59" s="167"/>
      <c r="J59" s="168"/>
      <c r="L59" s="153" t="s">
        <v>244</v>
      </c>
    </row>
    <row r="60" spans="1:13" s="153" customFormat="1" x14ac:dyDescent="0.2">
      <c r="A60" s="206"/>
      <c r="B60" s="153" t="s">
        <v>183</v>
      </c>
      <c r="C60" s="156">
        <v>0</v>
      </c>
      <c r="I60" s="167"/>
      <c r="J60" s="168"/>
      <c r="K60" s="171"/>
      <c r="L60" s="211" t="s">
        <v>155</v>
      </c>
      <c r="M60" s="172"/>
    </row>
    <row r="61" spans="1:13" s="153" customFormat="1" x14ac:dyDescent="0.2">
      <c r="A61" s="154"/>
      <c r="B61" s="158"/>
      <c r="C61" s="160" t="s">
        <v>177</v>
      </c>
      <c r="D61" s="161"/>
      <c r="F61" s="156">
        <v>9</v>
      </c>
      <c r="I61" s="167"/>
      <c r="J61" s="168"/>
    </row>
    <row r="62" spans="1:13" s="153" customFormat="1" x14ac:dyDescent="0.2">
      <c r="A62" s="154" t="s">
        <v>158</v>
      </c>
      <c r="B62" s="161" t="s">
        <v>177</v>
      </c>
      <c r="C62" s="164">
        <v>13</v>
      </c>
      <c r="E62" s="165"/>
      <c r="I62" s="167"/>
      <c r="J62" s="168"/>
    </row>
    <row r="63" spans="1:13" s="153" customFormat="1" x14ac:dyDescent="0.2">
      <c r="A63" s="154"/>
      <c r="D63" s="167"/>
      <c r="E63" s="168"/>
      <c r="F63" s="153" t="s">
        <v>244</v>
      </c>
      <c r="I63" s="207">
        <v>13</v>
      </c>
      <c r="J63" s="168"/>
    </row>
    <row r="64" spans="1:13" s="153" customFormat="1" x14ac:dyDescent="0.2">
      <c r="A64" s="154" t="s">
        <v>252</v>
      </c>
      <c r="B64" s="153" t="s">
        <v>244</v>
      </c>
      <c r="C64" s="207">
        <v>13</v>
      </c>
      <c r="E64" s="168"/>
      <c r="F64" s="208"/>
      <c r="G64" s="158"/>
      <c r="H64" s="165"/>
      <c r="I64" s="167"/>
      <c r="J64" s="168"/>
    </row>
    <row r="65" spans="1:13" s="153" customFormat="1" x14ac:dyDescent="0.2">
      <c r="A65" s="154"/>
      <c r="B65" s="158"/>
      <c r="C65" s="173" t="s">
        <v>244</v>
      </c>
      <c r="E65" s="174"/>
      <c r="F65" s="207">
        <v>13</v>
      </c>
      <c r="G65" s="167"/>
      <c r="H65" s="168"/>
      <c r="I65" s="167"/>
      <c r="J65" s="168"/>
    </row>
    <row r="66" spans="1:13" s="153" customFormat="1" x14ac:dyDescent="0.2">
      <c r="A66" s="154" t="s">
        <v>151</v>
      </c>
      <c r="B66" s="212" t="s">
        <v>170</v>
      </c>
      <c r="C66" s="213">
        <v>10</v>
      </c>
      <c r="D66" s="158"/>
      <c r="F66" s="167"/>
      <c r="G66" s="167"/>
      <c r="H66" s="168"/>
      <c r="I66" s="167"/>
      <c r="J66" s="168"/>
    </row>
    <row r="67" spans="1:13" s="153" customFormat="1" x14ac:dyDescent="0.2">
      <c r="F67" s="167"/>
      <c r="G67" s="167"/>
      <c r="H67" s="168"/>
      <c r="I67" s="161" t="s">
        <v>244</v>
      </c>
      <c r="J67" s="174"/>
      <c r="K67" s="162">
        <v>13</v>
      </c>
    </row>
    <row r="68" spans="1:13" s="153" customFormat="1" ht="13.5" thickBot="1" x14ac:dyDescent="0.25">
      <c r="A68" s="206" t="s">
        <v>152</v>
      </c>
      <c r="B68" s="153" t="s">
        <v>237</v>
      </c>
      <c r="C68" s="162">
        <v>13</v>
      </c>
      <c r="F68" s="167"/>
      <c r="G68" s="167"/>
      <c r="H68" s="168"/>
      <c r="L68" s="167" t="s">
        <v>239</v>
      </c>
      <c r="M68" s="169"/>
    </row>
    <row r="69" spans="1:13" s="153" customFormat="1" x14ac:dyDescent="0.2">
      <c r="A69" s="154"/>
      <c r="B69" s="158"/>
      <c r="C69" s="160" t="s">
        <v>237</v>
      </c>
      <c r="D69" s="161"/>
      <c r="F69" s="207">
        <v>13</v>
      </c>
      <c r="G69" s="167"/>
      <c r="H69" s="168"/>
      <c r="L69" s="211" t="s">
        <v>157</v>
      </c>
      <c r="M69" s="167"/>
    </row>
    <row r="70" spans="1:13" s="153" customFormat="1" x14ac:dyDescent="0.2">
      <c r="A70" s="154" t="s">
        <v>253</v>
      </c>
      <c r="B70" s="161" t="s">
        <v>248</v>
      </c>
      <c r="C70" s="214">
        <v>9</v>
      </c>
      <c r="E70" s="165"/>
      <c r="F70" s="167"/>
      <c r="G70" s="167"/>
      <c r="H70" s="168"/>
    </row>
    <row r="71" spans="1:13" s="153" customFormat="1" x14ac:dyDescent="0.2">
      <c r="A71" s="154"/>
      <c r="D71" s="167"/>
      <c r="E71" s="168"/>
      <c r="F71" s="161" t="s">
        <v>237</v>
      </c>
      <c r="G71" s="161"/>
      <c r="H71" s="174"/>
      <c r="I71" s="156">
        <v>10</v>
      </c>
    </row>
    <row r="72" spans="1:13" s="153" customFormat="1" x14ac:dyDescent="0.2">
      <c r="A72" s="154" t="s">
        <v>150</v>
      </c>
      <c r="B72" s="153" t="s">
        <v>212</v>
      </c>
      <c r="C72" s="207">
        <v>13</v>
      </c>
      <c r="E72" s="168"/>
      <c r="F72" s="173"/>
      <c r="G72" s="167"/>
      <c r="H72" s="167"/>
    </row>
    <row r="73" spans="1:13" s="153" customFormat="1" x14ac:dyDescent="0.2">
      <c r="A73" s="154"/>
      <c r="B73" s="158"/>
      <c r="C73" s="173" t="s">
        <v>212</v>
      </c>
      <c r="E73" s="174"/>
      <c r="F73" s="175">
        <v>3</v>
      </c>
      <c r="I73" s="153" t="s">
        <v>174</v>
      </c>
      <c r="K73" s="175">
        <v>3</v>
      </c>
    </row>
    <row r="74" spans="1:13" s="153" customFormat="1" ht="13.5" thickBot="1" x14ac:dyDescent="0.25">
      <c r="A74" s="154"/>
      <c r="B74" s="161" t="s">
        <v>183</v>
      </c>
      <c r="C74" s="213">
        <v>0</v>
      </c>
      <c r="D74" s="158"/>
      <c r="F74" s="167"/>
      <c r="G74" s="167"/>
      <c r="H74" s="167"/>
      <c r="I74" s="158"/>
      <c r="J74" s="165"/>
      <c r="K74" s="169"/>
      <c r="L74" s="169" t="s">
        <v>237</v>
      </c>
      <c r="M74" s="169"/>
    </row>
    <row r="75" spans="1:13" s="153" customFormat="1" x14ac:dyDescent="0.2">
      <c r="H75" s="167"/>
      <c r="I75" s="161" t="s">
        <v>237</v>
      </c>
      <c r="J75" s="174"/>
      <c r="K75" s="162">
        <v>13</v>
      </c>
      <c r="L75" s="179" t="s">
        <v>160</v>
      </c>
      <c r="M75" s="167"/>
    </row>
    <row r="76" spans="1:13" s="153" customFormat="1" x14ac:dyDescent="0.2">
      <c r="H76" s="167"/>
      <c r="L76" s="167"/>
      <c r="M76" s="167"/>
    </row>
    <row r="77" spans="1:13" s="153" customFormat="1" ht="13.5" thickBot="1" x14ac:dyDescent="0.25">
      <c r="H77" s="167"/>
      <c r="I77" s="167"/>
      <c r="J77" s="167"/>
      <c r="L77" s="169" t="s">
        <v>174</v>
      </c>
      <c r="M77" s="169"/>
    </row>
    <row r="78" spans="1:13" s="153" customFormat="1" x14ac:dyDescent="0.2">
      <c r="I78" s="167"/>
      <c r="J78" s="167"/>
      <c r="L78" s="177" t="s">
        <v>161</v>
      </c>
    </row>
    <row r="79" spans="1:13" s="153" customFormat="1" x14ac:dyDescent="0.2">
      <c r="I79" s="167"/>
      <c r="J79" s="167"/>
      <c r="L79" s="177"/>
    </row>
    <row r="80" spans="1:13" s="153" customFormat="1" x14ac:dyDescent="0.2">
      <c r="A80" s="215" t="s">
        <v>254</v>
      </c>
      <c r="I80" s="167"/>
      <c r="J80" s="167"/>
      <c r="L80" s="177"/>
    </row>
    <row r="81" spans="1:13" s="153" customFormat="1" x14ac:dyDescent="0.2">
      <c r="A81" s="215"/>
      <c r="I81" s="167"/>
      <c r="J81" s="167"/>
      <c r="L81" s="177"/>
    </row>
    <row r="82" spans="1:13" s="153" customFormat="1" x14ac:dyDescent="0.2">
      <c r="F82" s="178" t="s">
        <v>245</v>
      </c>
      <c r="G82" s="156"/>
      <c r="H82" s="156"/>
      <c r="I82" s="162">
        <v>13</v>
      </c>
      <c r="J82" s="156"/>
      <c r="K82" s="156"/>
    </row>
    <row r="83" spans="1:13" s="153" customFormat="1" x14ac:dyDescent="0.2">
      <c r="F83" s="216"/>
      <c r="G83" s="216"/>
      <c r="H83" s="217"/>
      <c r="I83" s="175" t="s">
        <v>245</v>
      </c>
      <c r="J83" s="156"/>
      <c r="K83" s="162">
        <v>13</v>
      </c>
    </row>
    <row r="84" spans="1:13" s="153" customFormat="1" x14ac:dyDescent="0.2">
      <c r="F84" s="218" t="s">
        <v>180</v>
      </c>
      <c r="G84" s="218"/>
      <c r="H84" s="219"/>
      <c r="I84" s="216">
        <v>6</v>
      </c>
      <c r="J84" s="217"/>
      <c r="K84" s="156"/>
    </row>
    <row r="85" spans="1:13" s="153" customFormat="1" ht="13.5" thickBot="1" x14ac:dyDescent="0.25">
      <c r="F85" s="156"/>
      <c r="G85" s="156"/>
      <c r="H85" s="156"/>
      <c r="I85" s="175"/>
      <c r="J85" s="220"/>
      <c r="K85" s="156"/>
      <c r="L85" s="153" t="s">
        <v>245</v>
      </c>
    </row>
    <row r="86" spans="1:13" s="153" customFormat="1" x14ac:dyDescent="0.2">
      <c r="F86" s="156" t="s">
        <v>177</v>
      </c>
      <c r="G86" s="156"/>
      <c r="H86" s="156"/>
      <c r="I86" s="207">
        <v>13</v>
      </c>
      <c r="J86" s="220"/>
      <c r="K86" s="221"/>
      <c r="L86" s="211" t="s">
        <v>162</v>
      </c>
      <c r="M86" s="172"/>
    </row>
    <row r="87" spans="1:13" s="153" customFormat="1" x14ac:dyDescent="0.2">
      <c r="F87" s="216"/>
      <c r="G87" s="216"/>
      <c r="H87" s="217"/>
      <c r="I87" s="218" t="s">
        <v>177</v>
      </c>
      <c r="J87" s="219"/>
      <c r="K87" s="175">
        <v>2</v>
      </c>
    </row>
    <row r="88" spans="1:13" s="153" customFormat="1" ht="13.5" thickBot="1" x14ac:dyDescent="0.25">
      <c r="F88" s="218" t="s">
        <v>212</v>
      </c>
      <c r="G88" s="218"/>
      <c r="H88" s="219"/>
      <c r="I88" s="175">
        <v>10</v>
      </c>
      <c r="J88" s="156"/>
      <c r="K88" s="175"/>
      <c r="L88" s="167" t="s">
        <v>177</v>
      </c>
      <c r="M88" s="169"/>
    </row>
    <row r="89" spans="1:13" s="153" customFormat="1" x14ac:dyDescent="0.2">
      <c r="F89" s="156"/>
      <c r="G89" s="156"/>
      <c r="H89" s="156"/>
      <c r="I89" s="156"/>
      <c r="J89" s="156"/>
      <c r="K89" s="175"/>
      <c r="L89" s="211" t="s">
        <v>163</v>
      </c>
      <c r="M89" s="167"/>
    </row>
    <row r="90" spans="1:13" s="153" customFormat="1" x14ac:dyDescent="0.2">
      <c r="F90" s="156"/>
      <c r="G90" s="156"/>
      <c r="H90" s="175"/>
      <c r="I90" s="156" t="s">
        <v>180</v>
      </c>
      <c r="J90" s="156"/>
      <c r="K90" s="207">
        <v>13</v>
      </c>
      <c r="L90" s="167"/>
      <c r="M90" s="167"/>
    </row>
    <row r="91" spans="1:13" s="153" customFormat="1" ht="13.5" thickBot="1" x14ac:dyDescent="0.25">
      <c r="F91" s="156"/>
      <c r="G91" s="156"/>
      <c r="H91" s="175"/>
      <c r="I91" s="216"/>
      <c r="J91" s="217"/>
      <c r="K91" s="222"/>
      <c r="L91" s="169" t="s">
        <v>180</v>
      </c>
      <c r="M91" s="169"/>
    </row>
    <row r="92" spans="1:13" s="153" customFormat="1" x14ac:dyDescent="0.2">
      <c r="F92" s="156"/>
      <c r="G92" s="156"/>
      <c r="H92" s="175"/>
      <c r="I92" s="218" t="s">
        <v>212</v>
      </c>
      <c r="J92" s="219"/>
      <c r="K92" s="156">
        <v>10</v>
      </c>
      <c r="L92" s="179" t="s">
        <v>164</v>
      </c>
      <c r="M92" s="167"/>
    </row>
    <row r="93" spans="1:13" s="153" customFormat="1" x14ac:dyDescent="0.2">
      <c r="H93" s="167"/>
      <c r="L93" s="167"/>
      <c r="M93" s="167"/>
    </row>
    <row r="94" spans="1:13" s="153" customFormat="1" ht="13.5" thickBot="1" x14ac:dyDescent="0.25">
      <c r="F94" s="177"/>
      <c r="I94" s="167"/>
      <c r="J94" s="167"/>
      <c r="L94" s="169" t="s">
        <v>212</v>
      </c>
      <c r="M94" s="169"/>
    </row>
    <row r="95" spans="1:13" s="153" customFormat="1" x14ac:dyDescent="0.2">
      <c r="F95" s="177"/>
      <c r="I95" s="167"/>
      <c r="J95" s="167"/>
      <c r="L95" s="179" t="s">
        <v>165</v>
      </c>
    </row>
    <row r="96" spans="1:13" s="128" customFormat="1" x14ac:dyDescent="0.2"/>
    <row r="97" spans="1:2" x14ac:dyDescent="0.2">
      <c r="A97" s="180">
        <v>1</v>
      </c>
      <c r="B97" s="181" t="s">
        <v>244</v>
      </c>
    </row>
    <row r="98" spans="1:2" x14ac:dyDescent="0.2">
      <c r="A98" s="180">
        <v>2</v>
      </c>
      <c r="B98" s="182" t="s">
        <v>239</v>
      </c>
    </row>
    <row r="99" spans="1:2" x14ac:dyDescent="0.2">
      <c r="A99" s="180">
        <v>3</v>
      </c>
      <c r="B99" s="183" t="s">
        <v>237</v>
      </c>
    </row>
    <row r="100" spans="1:2" x14ac:dyDescent="0.2">
      <c r="A100" s="180">
        <v>4</v>
      </c>
      <c r="B100" s="184" t="s">
        <v>174</v>
      </c>
    </row>
    <row r="101" spans="1:2" x14ac:dyDescent="0.2">
      <c r="A101" s="180">
        <v>5</v>
      </c>
      <c r="B101" s="184" t="s">
        <v>245</v>
      </c>
    </row>
    <row r="102" spans="1:2" x14ac:dyDescent="0.2">
      <c r="A102" s="180">
        <v>6</v>
      </c>
      <c r="B102" s="184" t="s">
        <v>177</v>
      </c>
    </row>
    <row r="103" spans="1:2" x14ac:dyDescent="0.2">
      <c r="A103" s="180">
        <v>7</v>
      </c>
      <c r="B103" s="184" t="s">
        <v>180</v>
      </c>
    </row>
    <row r="104" spans="1:2" x14ac:dyDescent="0.2">
      <c r="A104" s="180">
        <v>8</v>
      </c>
      <c r="B104" s="184" t="s">
        <v>212</v>
      </c>
    </row>
    <row r="105" spans="1:2" x14ac:dyDescent="0.2">
      <c r="A105" s="201" t="s">
        <v>255</v>
      </c>
      <c r="B105" s="197" t="s">
        <v>243</v>
      </c>
    </row>
    <row r="106" spans="1:2" x14ac:dyDescent="0.2">
      <c r="A106" s="201" t="s">
        <v>255</v>
      </c>
      <c r="B106" s="197" t="s">
        <v>241</v>
      </c>
    </row>
    <row r="107" spans="1:2" x14ac:dyDescent="0.2">
      <c r="A107" s="201" t="s">
        <v>255</v>
      </c>
      <c r="B107" s="197" t="s">
        <v>170</v>
      </c>
    </row>
    <row r="108" spans="1:2" x14ac:dyDescent="0.2">
      <c r="A108" s="201" t="s">
        <v>255</v>
      </c>
      <c r="B108" s="197" t="s">
        <v>248</v>
      </c>
    </row>
    <row r="109" spans="1:2" x14ac:dyDescent="0.2">
      <c r="A109" s="201" t="s">
        <v>256</v>
      </c>
      <c r="B109" s="197" t="s">
        <v>238</v>
      </c>
    </row>
    <row r="110" spans="1:2" x14ac:dyDescent="0.2">
      <c r="A110" s="201" t="s">
        <v>256</v>
      </c>
      <c r="B110" s="197" t="s">
        <v>179</v>
      </c>
    </row>
    <row r="111" spans="1:2" x14ac:dyDescent="0.2">
      <c r="A111" s="201" t="s">
        <v>256</v>
      </c>
      <c r="B111" s="200" t="s">
        <v>240</v>
      </c>
    </row>
    <row r="112" spans="1:2" x14ac:dyDescent="0.2">
      <c r="A112" s="201" t="s">
        <v>256</v>
      </c>
      <c r="B112" s="197" t="s">
        <v>242</v>
      </c>
    </row>
    <row r="113" spans="1:2" x14ac:dyDescent="0.2">
      <c r="A113" s="201" t="s">
        <v>256</v>
      </c>
      <c r="B113" s="197" t="s">
        <v>246</v>
      </c>
    </row>
    <row r="114" spans="1:2" x14ac:dyDescent="0.2">
      <c r="A114" s="201" t="s">
        <v>256</v>
      </c>
      <c r="B114" s="197" t="s">
        <v>247</v>
      </c>
    </row>
  </sheetData>
  <pageMargins left="0.39370078740157483"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2" manualBreakCount="2">
    <brk id="40" max="16383" man="1"/>
    <brk id="7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81"/>
  <sheetViews>
    <sheetView showGridLines="0" showRowColHeaders="0" zoomScaleNormal="100" workbookViewId="0">
      <pane ySplit="2" topLeftCell="A3" activePane="bottomLeft" state="frozen"/>
      <selection activeCell="G1" sqref="G1"/>
      <selection pane="bottomLeft" activeCell="G1" sqref="G1"/>
    </sheetView>
  </sheetViews>
  <sheetFormatPr defaultRowHeight="12.75" x14ac:dyDescent="0.2"/>
  <cols>
    <col min="1" max="1" width="5.5703125" style="66" customWidth="1"/>
    <col min="2" max="2" width="46" style="66" bestFit="1" customWidth="1"/>
    <col min="3" max="3" width="7.28515625" style="66" bestFit="1" customWidth="1"/>
    <col min="4" max="4" width="7.42578125" style="66" bestFit="1" customWidth="1"/>
    <col min="5" max="5" width="9.140625" style="66"/>
    <col min="6" max="6" width="6.7109375" style="66" bestFit="1" customWidth="1"/>
    <col min="7" max="7" width="5.140625" style="66" bestFit="1" customWidth="1"/>
    <col min="8" max="8" width="5.140625" style="66" customWidth="1"/>
    <col min="9" max="9" width="4.7109375" style="66" customWidth="1"/>
    <col min="10" max="11" width="9.140625" style="66" customWidth="1"/>
    <col min="12" max="12" width="9.140625" style="66"/>
    <col min="13" max="17" width="1.7109375" style="66" customWidth="1"/>
    <col min="18" max="16384" width="9.140625" style="66"/>
  </cols>
  <sheetData>
    <row r="1" spans="1:7" x14ac:dyDescent="0.2">
      <c r="A1" s="239" t="s">
        <v>115</v>
      </c>
      <c r="E1" s="118" t="str">
        <f>HYPERLINK("#Üldreiting!T1","Reiting")</f>
        <v>Reiting</v>
      </c>
      <c r="F1" s="285"/>
      <c r="G1" s="285"/>
    </row>
    <row r="2" spans="1:7" x14ac:dyDescent="0.2">
      <c r="A2" s="66" t="s">
        <v>257</v>
      </c>
    </row>
    <row r="3" spans="1:7" x14ac:dyDescent="0.2">
      <c r="A3" s="66" t="s">
        <v>168</v>
      </c>
    </row>
    <row r="4" spans="1:7" x14ac:dyDescent="0.2">
      <c r="A4" s="66" t="s">
        <v>169</v>
      </c>
    </row>
    <row r="6" spans="1:7" s="69" customFormat="1" x14ac:dyDescent="0.2">
      <c r="A6" s="119" t="s">
        <v>119</v>
      </c>
      <c r="B6" s="346"/>
      <c r="C6" s="68" t="s">
        <v>120</v>
      </c>
      <c r="D6" s="68" t="s">
        <v>121</v>
      </c>
      <c r="E6" s="68" t="s">
        <v>122</v>
      </c>
      <c r="F6" s="68" t="s">
        <v>123</v>
      </c>
      <c r="G6" s="68" t="s">
        <v>22</v>
      </c>
    </row>
    <row r="7" spans="1:7" s="69" customFormat="1" x14ac:dyDescent="0.2">
      <c r="A7" s="67">
        <v>1</v>
      </c>
      <c r="B7" s="185" t="s">
        <v>200</v>
      </c>
      <c r="C7" s="72">
        <v>11</v>
      </c>
      <c r="D7" s="72"/>
      <c r="E7" s="71">
        <v>13</v>
      </c>
      <c r="F7" s="71">
        <v>13</v>
      </c>
      <c r="G7" s="73" t="s">
        <v>127</v>
      </c>
    </row>
    <row r="8" spans="1:7" s="69" customFormat="1" x14ac:dyDescent="0.2">
      <c r="A8" s="67">
        <v>2</v>
      </c>
      <c r="B8" s="197" t="s">
        <v>195</v>
      </c>
      <c r="C8" s="71">
        <v>13</v>
      </c>
      <c r="D8" s="72">
        <v>4</v>
      </c>
      <c r="E8" s="72"/>
      <c r="F8" s="72">
        <v>11</v>
      </c>
      <c r="G8" s="73" t="s">
        <v>129</v>
      </c>
    </row>
    <row r="9" spans="1:7" s="69" customFormat="1" x14ac:dyDescent="0.2">
      <c r="A9" s="67">
        <v>3</v>
      </c>
      <c r="B9" s="197" t="s">
        <v>258</v>
      </c>
      <c r="C9" s="72">
        <v>8</v>
      </c>
      <c r="D9" s="72"/>
      <c r="E9" s="72">
        <v>7</v>
      </c>
      <c r="F9" s="72"/>
      <c r="G9" s="73" t="s">
        <v>172</v>
      </c>
    </row>
    <row r="10" spans="1:7" s="69" customFormat="1" x14ac:dyDescent="0.2">
      <c r="A10" s="67">
        <v>4</v>
      </c>
      <c r="B10" s="198" t="s">
        <v>259</v>
      </c>
      <c r="C10" s="71">
        <v>13</v>
      </c>
      <c r="D10" s="71">
        <v>13</v>
      </c>
      <c r="E10" s="72"/>
      <c r="F10" s="72"/>
      <c r="G10" s="73" t="s">
        <v>125</v>
      </c>
    </row>
    <row r="11" spans="1:7" s="69" customFormat="1" x14ac:dyDescent="0.2">
      <c r="A11" s="75"/>
      <c r="B11" s="199"/>
      <c r="C11" s="77"/>
      <c r="D11" s="77"/>
      <c r="E11" s="77"/>
      <c r="F11" s="78"/>
      <c r="G11" s="79"/>
    </row>
    <row r="12" spans="1:7" s="69" customFormat="1" x14ac:dyDescent="0.2">
      <c r="A12" s="119" t="s">
        <v>130</v>
      </c>
      <c r="B12" s="346"/>
      <c r="C12" s="68" t="s">
        <v>120</v>
      </c>
      <c r="D12" s="68" t="s">
        <v>121</v>
      </c>
      <c r="E12" s="68" t="s">
        <v>122</v>
      </c>
      <c r="F12" s="68" t="s">
        <v>123</v>
      </c>
      <c r="G12" s="68" t="s">
        <v>22</v>
      </c>
    </row>
    <row r="13" spans="1:7" s="69" customFormat="1" x14ac:dyDescent="0.2">
      <c r="A13" s="67">
        <v>1</v>
      </c>
      <c r="B13" s="197" t="s">
        <v>233</v>
      </c>
      <c r="C13" s="71">
        <v>13</v>
      </c>
      <c r="D13" s="72">
        <v>8</v>
      </c>
      <c r="E13" s="72"/>
      <c r="F13" s="71">
        <v>13</v>
      </c>
      <c r="G13" s="73" t="s">
        <v>127</v>
      </c>
    </row>
    <row r="14" spans="1:7" s="69" customFormat="1" x14ac:dyDescent="0.2">
      <c r="A14" s="67">
        <v>2</v>
      </c>
      <c r="B14" s="197" t="s">
        <v>260</v>
      </c>
      <c r="C14" s="71">
        <v>13</v>
      </c>
      <c r="D14" s="71">
        <v>13</v>
      </c>
      <c r="E14" s="72"/>
      <c r="F14" s="72"/>
      <c r="G14" s="73" t="s">
        <v>125</v>
      </c>
    </row>
    <row r="15" spans="1:7" s="69" customFormat="1" x14ac:dyDescent="0.2">
      <c r="A15" s="67">
        <v>3</v>
      </c>
      <c r="B15" s="197" t="s">
        <v>231</v>
      </c>
      <c r="C15" s="72">
        <v>10</v>
      </c>
      <c r="D15" s="72"/>
      <c r="E15" s="71">
        <v>13</v>
      </c>
      <c r="F15" s="72">
        <v>5</v>
      </c>
      <c r="G15" s="73" t="s">
        <v>129</v>
      </c>
    </row>
    <row r="16" spans="1:7" s="69" customFormat="1" x14ac:dyDescent="0.2">
      <c r="A16" s="67">
        <v>4</v>
      </c>
      <c r="B16" s="191"/>
      <c r="C16" s="72">
        <v>0</v>
      </c>
      <c r="D16" s="72"/>
      <c r="E16" s="72">
        <v>0</v>
      </c>
      <c r="F16" s="72"/>
      <c r="G16" s="73"/>
    </row>
    <row r="17" spans="1:10" s="69" customFormat="1" x14ac:dyDescent="0.2">
      <c r="A17" s="75"/>
      <c r="B17" s="199"/>
      <c r="C17" s="77"/>
      <c r="D17" s="77"/>
      <c r="E17" s="77"/>
      <c r="F17" s="78"/>
      <c r="G17" s="79"/>
    </row>
    <row r="18" spans="1:10" s="69" customFormat="1" x14ac:dyDescent="0.2">
      <c r="A18" s="119" t="s">
        <v>134</v>
      </c>
      <c r="B18" s="346"/>
      <c r="C18" s="68" t="s">
        <v>120</v>
      </c>
      <c r="D18" s="68" t="s">
        <v>121</v>
      </c>
      <c r="E18" s="68" t="s">
        <v>122</v>
      </c>
      <c r="F18" s="68" t="s">
        <v>123</v>
      </c>
      <c r="G18" s="68" t="s">
        <v>22</v>
      </c>
    </row>
    <row r="19" spans="1:10" s="69" customFormat="1" x14ac:dyDescent="0.2">
      <c r="A19" s="67">
        <v>1</v>
      </c>
      <c r="B19" s="200" t="s">
        <v>261</v>
      </c>
      <c r="C19" s="71">
        <v>13</v>
      </c>
      <c r="D19" s="71">
        <v>13</v>
      </c>
      <c r="E19" s="72"/>
      <c r="F19" s="72"/>
      <c r="G19" s="73" t="s">
        <v>125</v>
      </c>
    </row>
    <row r="20" spans="1:10" s="69" customFormat="1" x14ac:dyDescent="0.2">
      <c r="A20" s="67">
        <v>2</v>
      </c>
      <c r="B20" s="200" t="s">
        <v>124</v>
      </c>
      <c r="C20" s="71">
        <v>13</v>
      </c>
      <c r="D20" s="72">
        <v>11</v>
      </c>
      <c r="E20" s="72"/>
      <c r="F20" s="71">
        <v>13</v>
      </c>
      <c r="G20" s="73" t="s">
        <v>127</v>
      </c>
    </row>
    <row r="21" spans="1:10" s="69" customFormat="1" x14ac:dyDescent="0.2">
      <c r="A21" s="67">
        <v>3</v>
      </c>
      <c r="B21" s="197" t="s">
        <v>262</v>
      </c>
      <c r="C21" s="72">
        <v>7</v>
      </c>
      <c r="D21" s="72"/>
      <c r="E21" s="71">
        <v>13</v>
      </c>
      <c r="F21" s="72">
        <v>9</v>
      </c>
      <c r="G21" s="73" t="s">
        <v>129</v>
      </c>
    </row>
    <row r="22" spans="1:10" s="69" customFormat="1" x14ac:dyDescent="0.2">
      <c r="A22" s="67">
        <v>4</v>
      </c>
      <c r="B22" s="197"/>
      <c r="C22" s="72">
        <v>0</v>
      </c>
      <c r="D22" s="72"/>
      <c r="E22" s="72">
        <v>0</v>
      </c>
      <c r="F22" s="72"/>
      <c r="G22" s="73"/>
      <c r="J22" s="223"/>
    </row>
    <row r="23" spans="1:10" s="69" customFormat="1" x14ac:dyDescent="0.2">
      <c r="A23" s="75"/>
      <c r="B23" s="199"/>
      <c r="C23" s="77"/>
      <c r="D23" s="77"/>
      <c r="E23" s="77"/>
      <c r="F23" s="78"/>
      <c r="G23" s="79"/>
    </row>
    <row r="24" spans="1:10" s="128" customFormat="1" x14ac:dyDescent="0.2">
      <c r="A24" s="127" t="s">
        <v>182</v>
      </c>
    </row>
    <row r="25" spans="1:10" s="128" customFormat="1" x14ac:dyDescent="0.2">
      <c r="A25" s="127"/>
    </row>
    <row r="26" spans="1:10" s="128" customFormat="1" x14ac:dyDescent="0.2">
      <c r="A26" s="157" t="s">
        <v>158</v>
      </c>
      <c r="B26" s="128" t="s">
        <v>261</v>
      </c>
      <c r="C26" s="135">
        <v>10</v>
      </c>
    </row>
    <row r="27" spans="1:10" s="128" customFormat="1" x14ac:dyDescent="0.2">
      <c r="A27" s="224"/>
      <c r="B27" s="131"/>
      <c r="C27" s="133" t="s">
        <v>233</v>
      </c>
      <c r="D27" s="134"/>
      <c r="F27" s="135">
        <v>12</v>
      </c>
    </row>
    <row r="28" spans="1:10" s="128" customFormat="1" x14ac:dyDescent="0.2">
      <c r="A28" s="157" t="s">
        <v>151</v>
      </c>
      <c r="B28" s="95" t="s">
        <v>233</v>
      </c>
      <c r="C28" s="148">
        <v>13</v>
      </c>
      <c r="E28" s="132"/>
    </row>
    <row r="29" spans="1:10" s="128" customFormat="1" x14ac:dyDescent="0.2">
      <c r="A29" s="224"/>
      <c r="D29" s="137"/>
      <c r="E29" s="138"/>
      <c r="F29" s="128" t="s">
        <v>259</v>
      </c>
      <c r="I29" s="135">
        <v>7</v>
      </c>
    </row>
    <row r="30" spans="1:10" s="128" customFormat="1" x14ac:dyDescent="0.2">
      <c r="A30" s="157" t="s">
        <v>152</v>
      </c>
      <c r="B30" s="100" t="s">
        <v>259</v>
      </c>
      <c r="C30" s="143">
        <v>13</v>
      </c>
      <c r="E30" s="138"/>
      <c r="F30" s="131"/>
      <c r="G30" s="131"/>
      <c r="H30" s="132"/>
    </row>
    <row r="31" spans="1:10" s="128" customFormat="1" x14ac:dyDescent="0.2">
      <c r="A31" s="224"/>
      <c r="B31" s="131"/>
      <c r="C31" s="141" t="s">
        <v>259</v>
      </c>
      <c r="E31" s="142"/>
      <c r="F31" s="143">
        <v>13</v>
      </c>
      <c r="G31" s="137"/>
      <c r="H31" s="138"/>
    </row>
    <row r="32" spans="1:10" s="128" customFormat="1" x14ac:dyDescent="0.2">
      <c r="A32" s="157"/>
      <c r="B32" s="95" t="s">
        <v>183</v>
      </c>
      <c r="C32" s="152">
        <v>0</v>
      </c>
      <c r="D32" s="131"/>
      <c r="F32" s="137"/>
      <c r="G32" s="137"/>
      <c r="H32" s="138"/>
    </row>
    <row r="33" spans="1:11" s="128" customFormat="1" ht="13.5" thickBot="1" x14ac:dyDescent="0.25">
      <c r="A33" s="224"/>
      <c r="F33" s="137"/>
      <c r="G33" s="137"/>
      <c r="H33" s="138"/>
      <c r="J33" s="128" t="s">
        <v>200</v>
      </c>
    </row>
    <row r="34" spans="1:11" s="128" customFormat="1" x14ac:dyDescent="0.2">
      <c r="A34" s="157" t="s">
        <v>154</v>
      </c>
      <c r="B34" s="128" t="s">
        <v>260</v>
      </c>
      <c r="C34" s="130">
        <v>13</v>
      </c>
      <c r="F34" s="137"/>
      <c r="G34" s="137"/>
      <c r="H34" s="138"/>
      <c r="I34" s="145"/>
      <c r="J34" s="146" t="s">
        <v>155</v>
      </c>
      <c r="K34" s="147"/>
    </row>
    <row r="35" spans="1:11" s="128" customFormat="1" x14ac:dyDescent="0.2">
      <c r="A35" s="224"/>
      <c r="B35" s="131"/>
      <c r="C35" s="133" t="s">
        <v>260</v>
      </c>
      <c r="D35" s="134"/>
      <c r="F35" s="140">
        <v>8</v>
      </c>
      <c r="G35" s="137"/>
      <c r="H35" s="138"/>
    </row>
    <row r="36" spans="1:11" s="128" customFormat="1" ht="13.5" thickBot="1" x14ac:dyDescent="0.25">
      <c r="A36" s="157"/>
      <c r="B36" s="134" t="s">
        <v>183</v>
      </c>
      <c r="C36" s="136">
        <v>0</v>
      </c>
      <c r="E36" s="132"/>
      <c r="F36" s="137"/>
      <c r="G36" s="137"/>
      <c r="H36" s="138"/>
      <c r="J36" s="149" t="s">
        <v>259</v>
      </c>
      <c r="K36" s="149"/>
    </row>
    <row r="37" spans="1:11" s="128" customFormat="1" x14ac:dyDescent="0.2">
      <c r="A37" s="224"/>
      <c r="D37" s="137"/>
      <c r="E37" s="138"/>
      <c r="F37" s="134" t="s">
        <v>200</v>
      </c>
      <c r="G37" s="134"/>
      <c r="H37" s="142"/>
      <c r="I37" s="130">
        <v>13</v>
      </c>
      <c r="J37" s="146" t="s">
        <v>157</v>
      </c>
    </row>
    <row r="38" spans="1:11" s="128" customFormat="1" x14ac:dyDescent="0.2">
      <c r="A38" s="157" t="s">
        <v>153</v>
      </c>
      <c r="B38" s="128" t="s">
        <v>124</v>
      </c>
      <c r="C38" s="140">
        <v>3</v>
      </c>
      <c r="E38" s="138"/>
    </row>
    <row r="39" spans="1:11" s="128" customFormat="1" x14ac:dyDescent="0.2">
      <c r="A39" s="224"/>
      <c r="B39" s="131"/>
      <c r="C39" s="141" t="s">
        <v>200</v>
      </c>
      <c r="E39" s="142"/>
      <c r="F39" s="130">
        <v>13</v>
      </c>
    </row>
    <row r="40" spans="1:11" s="128" customFormat="1" x14ac:dyDescent="0.2">
      <c r="A40" s="157" t="s">
        <v>159</v>
      </c>
      <c r="B40" s="134" t="s">
        <v>200</v>
      </c>
      <c r="C40" s="144">
        <v>13</v>
      </c>
      <c r="D40" s="131"/>
    </row>
    <row r="41" spans="1:11" s="128" customFormat="1" x14ac:dyDescent="0.2">
      <c r="F41" s="128" t="s">
        <v>233</v>
      </c>
      <c r="I41" s="143">
        <v>13</v>
      </c>
      <c r="J41" s="137"/>
      <c r="K41" s="137"/>
    </row>
    <row r="42" spans="1:11" s="128" customFormat="1" ht="13.5" thickBot="1" x14ac:dyDescent="0.25">
      <c r="F42" s="131"/>
      <c r="G42" s="131"/>
      <c r="H42" s="132"/>
      <c r="I42" s="149"/>
      <c r="J42" s="149" t="s">
        <v>233</v>
      </c>
      <c r="K42" s="149"/>
    </row>
    <row r="43" spans="1:11" s="128" customFormat="1" x14ac:dyDescent="0.2">
      <c r="F43" s="134" t="s">
        <v>260</v>
      </c>
      <c r="G43" s="134"/>
      <c r="H43" s="142"/>
      <c r="I43" s="135">
        <v>7</v>
      </c>
      <c r="J43" s="151" t="s">
        <v>160</v>
      </c>
      <c r="K43" s="137"/>
    </row>
    <row r="44" spans="1:11" s="128" customFormat="1" x14ac:dyDescent="0.2">
      <c r="J44" s="137"/>
      <c r="K44" s="137"/>
    </row>
    <row r="45" spans="1:11" s="128" customFormat="1" ht="13.5" thickBot="1" x14ac:dyDescent="0.25">
      <c r="G45" s="137"/>
      <c r="H45" s="137"/>
      <c r="J45" s="149" t="s">
        <v>260</v>
      </c>
      <c r="K45" s="149"/>
    </row>
    <row r="46" spans="1:11" s="128" customFormat="1" x14ac:dyDescent="0.2">
      <c r="C46" s="128" t="s">
        <v>261</v>
      </c>
      <c r="F46" s="130">
        <v>13</v>
      </c>
      <c r="J46" s="129" t="s">
        <v>161</v>
      </c>
    </row>
    <row r="47" spans="1:11" s="128" customFormat="1" x14ac:dyDescent="0.2">
      <c r="C47" s="131"/>
      <c r="D47" s="131"/>
      <c r="E47" s="132"/>
      <c r="F47" s="133" t="s">
        <v>261</v>
      </c>
      <c r="G47" s="134"/>
      <c r="H47" s="134"/>
      <c r="I47" s="130">
        <v>13</v>
      </c>
    </row>
    <row r="48" spans="1:11" s="128" customFormat="1" x14ac:dyDescent="0.2">
      <c r="C48" s="134" t="s">
        <v>183</v>
      </c>
      <c r="D48" s="134"/>
      <c r="E48" s="142"/>
      <c r="F48" s="136">
        <v>0</v>
      </c>
      <c r="H48" s="138"/>
    </row>
    <row r="49" spans="1:11" s="128" customFormat="1" ht="13.5" thickBot="1" x14ac:dyDescent="0.25">
      <c r="F49" s="137"/>
      <c r="H49" s="138"/>
      <c r="J49" s="128" t="s">
        <v>261</v>
      </c>
    </row>
    <row r="50" spans="1:11" s="128" customFormat="1" x14ac:dyDescent="0.2">
      <c r="C50" s="128" t="s">
        <v>183</v>
      </c>
      <c r="F50" s="140">
        <v>0</v>
      </c>
      <c r="H50" s="138"/>
      <c r="I50" s="145"/>
      <c r="J50" s="146" t="s">
        <v>162</v>
      </c>
      <c r="K50" s="147"/>
    </row>
    <row r="51" spans="1:11" s="128" customFormat="1" x14ac:dyDescent="0.2">
      <c r="C51" s="131"/>
      <c r="D51" s="131"/>
      <c r="E51" s="132"/>
      <c r="F51" s="141" t="s">
        <v>124</v>
      </c>
      <c r="H51" s="142"/>
      <c r="I51" s="140">
        <v>9</v>
      </c>
    </row>
    <row r="52" spans="1:11" s="128" customFormat="1" ht="13.5" thickBot="1" x14ac:dyDescent="0.25">
      <c r="C52" s="134" t="s">
        <v>124</v>
      </c>
      <c r="D52" s="134"/>
      <c r="E52" s="142"/>
      <c r="F52" s="144">
        <v>13</v>
      </c>
      <c r="G52" s="131"/>
      <c r="I52" s="137"/>
      <c r="J52" s="137" t="s">
        <v>124</v>
      </c>
      <c r="K52" s="149"/>
    </row>
    <row r="53" spans="1:11" s="128" customFormat="1" x14ac:dyDescent="0.2">
      <c r="I53" s="137"/>
      <c r="J53" s="146" t="s">
        <v>163</v>
      </c>
      <c r="K53" s="137"/>
    </row>
    <row r="54" spans="1:11" s="128" customFormat="1" x14ac:dyDescent="0.2">
      <c r="I54" s="137"/>
      <c r="J54" s="151"/>
      <c r="K54" s="137"/>
    </row>
    <row r="55" spans="1:11" s="128" customFormat="1" x14ac:dyDescent="0.2">
      <c r="A55" s="127" t="s">
        <v>263</v>
      </c>
      <c r="I55" s="140"/>
      <c r="J55" s="137"/>
      <c r="K55" s="137"/>
    </row>
    <row r="56" spans="1:11" s="128" customFormat="1" x14ac:dyDescent="0.2">
      <c r="G56" s="137"/>
      <c r="H56" s="137"/>
      <c r="J56" s="129"/>
    </row>
    <row r="57" spans="1:11" s="128" customFormat="1" x14ac:dyDescent="0.2">
      <c r="B57" s="157" t="s">
        <v>186</v>
      </c>
      <c r="C57" s="128" t="s">
        <v>258</v>
      </c>
      <c r="F57" s="135">
        <v>6</v>
      </c>
      <c r="J57" s="137"/>
    </row>
    <row r="58" spans="1:11" s="128" customFormat="1" x14ac:dyDescent="0.2">
      <c r="C58" s="131"/>
      <c r="D58" s="131"/>
      <c r="E58" s="132"/>
      <c r="F58" s="133" t="s">
        <v>262</v>
      </c>
      <c r="G58" s="134"/>
      <c r="H58" s="134"/>
      <c r="I58" s="130">
        <v>13</v>
      </c>
    </row>
    <row r="59" spans="1:11" s="128" customFormat="1" x14ac:dyDescent="0.2">
      <c r="B59" s="157" t="s">
        <v>189</v>
      </c>
      <c r="C59" s="134" t="s">
        <v>262</v>
      </c>
      <c r="D59" s="134"/>
      <c r="E59" s="142"/>
      <c r="F59" s="148">
        <v>13</v>
      </c>
      <c r="H59" s="138"/>
    </row>
    <row r="60" spans="1:11" s="128" customFormat="1" ht="13.5" thickBot="1" x14ac:dyDescent="0.25">
      <c r="F60" s="137"/>
      <c r="H60" s="138"/>
      <c r="J60" s="128" t="s">
        <v>262</v>
      </c>
    </row>
    <row r="61" spans="1:11" s="128" customFormat="1" x14ac:dyDescent="0.2">
      <c r="B61" s="157" t="s">
        <v>188</v>
      </c>
      <c r="C61" s="128" t="s">
        <v>231</v>
      </c>
      <c r="F61" s="143">
        <v>13</v>
      </c>
      <c r="H61" s="138"/>
      <c r="I61" s="145"/>
      <c r="J61" s="146" t="s">
        <v>164</v>
      </c>
      <c r="K61" s="147"/>
    </row>
    <row r="62" spans="1:11" s="128" customFormat="1" x14ac:dyDescent="0.2">
      <c r="C62" s="131"/>
      <c r="D62" s="131"/>
      <c r="E62" s="132"/>
      <c r="F62" s="141" t="s">
        <v>231</v>
      </c>
      <c r="H62" s="142"/>
      <c r="I62" s="140">
        <v>10</v>
      </c>
    </row>
    <row r="63" spans="1:11" s="128" customFormat="1" ht="13.5" thickBot="1" x14ac:dyDescent="0.25">
      <c r="B63" s="157" t="s">
        <v>185</v>
      </c>
      <c r="C63" s="134" t="s">
        <v>195</v>
      </c>
      <c r="D63" s="134"/>
      <c r="E63" s="142"/>
      <c r="F63" s="152">
        <v>3</v>
      </c>
      <c r="G63" s="131"/>
      <c r="I63" s="137"/>
      <c r="J63" s="137" t="s">
        <v>231</v>
      </c>
      <c r="K63" s="149"/>
    </row>
    <row r="64" spans="1:11" s="128" customFormat="1" x14ac:dyDescent="0.2">
      <c r="I64" s="137"/>
      <c r="J64" s="146" t="s">
        <v>165</v>
      </c>
      <c r="K64" s="137"/>
    </row>
    <row r="65" spans="1:11" s="128" customFormat="1" x14ac:dyDescent="0.2">
      <c r="F65" s="128" t="s">
        <v>258</v>
      </c>
      <c r="I65" s="143">
        <v>13</v>
      </c>
      <c r="J65" s="137"/>
      <c r="K65" s="137"/>
    </row>
    <row r="66" spans="1:11" s="128" customFormat="1" ht="13.5" thickBot="1" x14ac:dyDescent="0.25">
      <c r="F66" s="131"/>
      <c r="G66" s="131"/>
      <c r="H66" s="132"/>
      <c r="I66" s="149"/>
      <c r="J66" s="149" t="s">
        <v>258</v>
      </c>
      <c r="K66" s="149"/>
    </row>
    <row r="67" spans="1:11" s="128" customFormat="1" x14ac:dyDescent="0.2">
      <c r="F67" s="134" t="s">
        <v>195</v>
      </c>
      <c r="G67" s="134"/>
      <c r="H67" s="142"/>
      <c r="I67" s="135" t="s">
        <v>7</v>
      </c>
      <c r="J67" s="151" t="s">
        <v>264</v>
      </c>
      <c r="K67" s="137"/>
    </row>
    <row r="68" spans="1:11" s="128" customFormat="1" x14ac:dyDescent="0.2">
      <c r="J68" s="137"/>
      <c r="K68" s="137"/>
    </row>
    <row r="69" spans="1:11" s="128" customFormat="1" ht="13.5" thickBot="1" x14ac:dyDescent="0.25">
      <c r="G69" s="137"/>
      <c r="H69" s="137"/>
      <c r="J69" s="149" t="s">
        <v>195</v>
      </c>
      <c r="K69" s="149"/>
    </row>
    <row r="70" spans="1:11" s="128" customFormat="1" x14ac:dyDescent="0.2">
      <c r="G70" s="137"/>
      <c r="H70" s="137"/>
      <c r="J70" s="151" t="s">
        <v>264</v>
      </c>
    </row>
    <row r="71" spans="1:11" s="128" customFormat="1" x14ac:dyDescent="0.2"/>
    <row r="72" spans="1:11" x14ac:dyDescent="0.2">
      <c r="A72" s="180">
        <v>1</v>
      </c>
      <c r="B72" s="181" t="s">
        <v>200</v>
      </c>
    </row>
    <row r="73" spans="1:11" x14ac:dyDescent="0.2">
      <c r="A73" s="180">
        <v>2</v>
      </c>
      <c r="B73" s="182" t="s">
        <v>259</v>
      </c>
    </row>
    <row r="74" spans="1:11" x14ac:dyDescent="0.2">
      <c r="A74" s="180">
        <v>3</v>
      </c>
      <c r="B74" s="183" t="s">
        <v>233</v>
      </c>
    </row>
    <row r="75" spans="1:11" x14ac:dyDescent="0.2">
      <c r="A75" s="180">
        <v>4</v>
      </c>
      <c r="B75" s="197" t="s">
        <v>260</v>
      </c>
    </row>
    <row r="76" spans="1:11" x14ac:dyDescent="0.2">
      <c r="A76" s="180">
        <v>5</v>
      </c>
      <c r="B76" s="200" t="s">
        <v>261</v>
      </c>
    </row>
    <row r="77" spans="1:11" x14ac:dyDescent="0.2">
      <c r="A77" s="180">
        <v>6</v>
      </c>
      <c r="B77" s="200" t="s">
        <v>124</v>
      </c>
    </row>
    <row r="78" spans="1:11" x14ac:dyDescent="0.2">
      <c r="A78" s="180">
        <v>7</v>
      </c>
      <c r="B78" s="197" t="s">
        <v>262</v>
      </c>
    </row>
    <row r="79" spans="1:11" x14ac:dyDescent="0.2">
      <c r="A79" s="180">
        <v>8</v>
      </c>
      <c r="B79" s="197" t="s">
        <v>231</v>
      </c>
    </row>
    <row r="80" spans="1:11" x14ac:dyDescent="0.2">
      <c r="A80" s="201" t="s">
        <v>265</v>
      </c>
      <c r="B80" s="197" t="s">
        <v>258</v>
      </c>
    </row>
    <row r="81" spans="1:2" x14ac:dyDescent="0.2">
      <c r="A81" s="201" t="s">
        <v>265</v>
      </c>
      <c r="B81" s="197" t="s">
        <v>195</v>
      </c>
    </row>
  </sheetData>
  <pageMargins left="0.39370078740157483" right="0.31496062992125984" top="0.78740157480314965" bottom="0.39370078740157483" header="0.59055118110236227" footer="0"/>
  <pageSetup paperSize="9" fitToHeight="0" orientation="landscape" verticalDpi="1200" r:id="rId1"/>
  <headerFooter>
    <oddHeader>&amp;R&amp;"Arial,Regular"&amp;9Page &amp;P of &amp;N</oddHeader>
  </headerFooter>
  <rowBreaks count="2" manualBreakCount="2">
    <brk id="22" max="16383" man="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31"/>
  <sheetViews>
    <sheetView showGridLines="0" showRowColHeaders="0" zoomScaleNormal="100" workbookViewId="0">
      <pane ySplit="2" topLeftCell="A3" activePane="bottomLeft" state="frozen"/>
      <selection activeCell="G1" sqref="G1"/>
      <selection pane="bottomLeft" activeCell="G1" sqref="G1"/>
    </sheetView>
  </sheetViews>
  <sheetFormatPr defaultRowHeight="12.75" x14ac:dyDescent="0.2"/>
  <cols>
    <col min="1" max="1" width="5.5703125" style="66" customWidth="1"/>
    <col min="2" max="2" width="35" style="66" bestFit="1" customWidth="1"/>
    <col min="3" max="3" width="7.28515625" style="66" customWidth="1"/>
    <col min="4" max="4" width="7.42578125" style="66" bestFit="1" customWidth="1"/>
    <col min="5" max="5" width="9.140625" style="66" bestFit="1" customWidth="1"/>
    <col min="6" max="6" width="6.7109375" style="66" bestFit="1" customWidth="1"/>
    <col min="7" max="7" width="5.140625" style="66" bestFit="1" customWidth="1"/>
    <col min="8" max="8" width="4.7109375" style="66" customWidth="1"/>
    <col min="9" max="9" width="9.140625" style="66" customWidth="1"/>
    <col min="10" max="10" width="6.7109375" style="66" customWidth="1"/>
    <col min="11" max="11" width="4.7109375" style="66" customWidth="1"/>
    <col min="12" max="13" width="9.140625" style="66" customWidth="1"/>
    <col min="14" max="16384" width="9.140625" style="66"/>
  </cols>
  <sheetData>
    <row r="1" spans="1:8" x14ac:dyDescent="0.2">
      <c r="A1" s="239" t="s">
        <v>166</v>
      </c>
      <c r="E1" s="66" t="str">
        <f>HYPERLINK("#Üldreiting!T1","Reiting")</f>
        <v>Reiting</v>
      </c>
      <c r="F1" s="118" t="str">
        <f>HYPERLINK("#Üldreiting!AH1","Reiting")</f>
        <v>Reiting</v>
      </c>
      <c r="G1" s="285"/>
      <c r="H1" s="285"/>
    </row>
    <row r="2" spans="1:8" x14ac:dyDescent="0.2">
      <c r="A2" s="66" t="s">
        <v>266</v>
      </c>
    </row>
    <row r="3" spans="1:8" x14ac:dyDescent="0.2">
      <c r="A3" s="66" t="s">
        <v>267</v>
      </c>
    </row>
    <row r="4" spans="1:8" x14ac:dyDescent="0.2">
      <c r="A4" s="66" t="s">
        <v>268</v>
      </c>
    </row>
    <row r="6" spans="1:8" s="69" customFormat="1" x14ac:dyDescent="0.2">
      <c r="A6" s="119" t="s">
        <v>119</v>
      </c>
      <c r="B6" s="346"/>
      <c r="C6" s="68" t="s">
        <v>120</v>
      </c>
      <c r="D6" s="68" t="s">
        <v>121</v>
      </c>
      <c r="E6" s="68" t="s">
        <v>122</v>
      </c>
      <c r="F6" s="68" t="s">
        <v>123</v>
      </c>
      <c r="G6" s="68" t="s">
        <v>22</v>
      </c>
    </row>
    <row r="7" spans="1:8" s="69" customFormat="1" x14ac:dyDescent="0.2">
      <c r="A7" s="67">
        <v>1</v>
      </c>
      <c r="B7" s="185" t="s">
        <v>181</v>
      </c>
      <c r="C7" s="71">
        <v>13</v>
      </c>
      <c r="D7" s="71">
        <v>13</v>
      </c>
      <c r="E7" s="72"/>
      <c r="F7" s="72"/>
      <c r="G7" s="73" t="s">
        <v>125</v>
      </c>
    </row>
    <row r="8" spans="1:8" s="69" customFormat="1" x14ac:dyDescent="0.2">
      <c r="A8" s="67">
        <v>2</v>
      </c>
      <c r="B8" s="197" t="s">
        <v>269</v>
      </c>
      <c r="C8" s="72">
        <v>9</v>
      </c>
      <c r="D8" s="72"/>
      <c r="E8" s="71">
        <v>13</v>
      </c>
      <c r="F8" s="71">
        <v>13</v>
      </c>
      <c r="G8" s="73" t="s">
        <v>127</v>
      </c>
    </row>
    <row r="9" spans="1:8" s="69" customFormat="1" x14ac:dyDescent="0.2">
      <c r="A9" s="67">
        <v>3</v>
      </c>
      <c r="B9" s="197" t="s">
        <v>176</v>
      </c>
      <c r="C9" s="71">
        <v>13</v>
      </c>
      <c r="D9" s="72">
        <v>11</v>
      </c>
      <c r="E9" s="72"/>
      <c r="F9" s="72">
        <v>4</v>
      </c>
      <c r="G9" s="73" t="s">
        <v>129</v>
      </c>
    </row>
    <row r="10" spans="1:8" s="69" customFormat="1" x14ac:dyDescent="0.2">
      <c r="A10" s="67">
        <v>4</v>
      </c>
      <c r="B10" s="198"/>
      <c r="C10" s="72">
        <v>0</v>
      </c>
      <c r="D10" s="72"/>
      <c r="E10" s="72">
        <v>0</v>
      </c>
      <c r="F10" s="72"/>
      <c r="G10" s="73"/>
    </row>
    <row r="11" spans="1:8" s="69" customFormat="1" x14ac:dyDescent="0.2">
      <c r="A11" s="75"/>
      <c r="B11" s="199"/>
      <c r="C11" s="77"/>
      <c r="D11" s="77"/>
      <c r="E11" s="77"/>
      <c r="F11" s="78"/>
      <c r="G11" s="79"/>
    </row>
    <row r="12" spans="1:8" s="69" customFormat="1" x14ac:dyDescent="0.2">
      <c r="A12" s="119" t="s">
        <v>130</v>
      </c>
      <c r="B12" s="346"/>
      <c r="C12" s="68" t="s">
        <v>120</v>
      </c>
      <c r="D12" s="68" t="s">
        <v>121</v>
      </c>
      <c r="E12" s="68" t="s">
        <v>122</v>
      </c>
      <c r="F12" s="68" t="s">
        <v>123</v>
      </c>
      <c r="G12" s="68" t="s">
        <v>22</v>
      </c>
    </row>
    <row r="13" spans="1:8" s="69" customFormat="1" x14ac:dyDescent="0.2">
      <c r="A13" s="67">
        <v>1</v>
      </c>
      <c r="B13" s="197" t="s">
        <v>270</v>
      </c>
      <c r="C13" s="71">
        <v>13</v>
      </c>
      <c r="D13" s="72">
        <v>1</v>
      </c>
      <c r="E13" s="72"/>
      <c r="F13" s="71">
        <v>13</v>
      </c>
      <c r="G13" s="73" t="s">
        <v>127</v>
      </c>
    </row>
    <row r="14" spans="1:8" s="69" customFormat="1" x14ac:dyDescent="0.2">
      <c r="A14" s="67">
        <v>2</v>
      </c>
      <c r="B14" s="197" t="s">
        <v>271</v>
      </c>
      <c r="C14" s="71">
        <v>13</v>
      </c>
      <c r="D14" s="71">
        <v>13</v>
      </c>
      <c r="E14" s="72"/>
      <c r="F14" s="72"/>
      <c r="G14" s="73" t="s">
        <v>125</v>
      </c>
    </row>
    <row r="15" spans="1:8" s="69" customFormat="1" x14ac:dyDescent="0.2">
      <c r="A15" s="67">
        <v>3</v>
      </c>
      <c r="B15" s="197" t="s">
        <v>272</v>
      </c>
      <c r="C15" s="72">
        <v>3</v>
      </c>
      <c r="D15" s="72"/>
      <c r="E15" s="71">
        <v>13</v>
      </c>
      <c r="F15" s="72">
        <v>5</v>
      </c>
      <c r="G15" s="73" t="s">
        <v>129</v>
      </c>
    </row>
    <row r="16" spans="1:8" s="69" customFormat="1" x14ac:dyDescent="0.2">
      <c r="A16" s="67">
        <v>4</v>
      </c>
      <c r="B16" s="191"/>
      <c r="C16" s="72">
        <v>0</v>
      </c>
      <c r="D16" s="72"/>
      <c r="E16" s="72">
        <v>0</v>
      </c>
      <c r="F16" s="72"/>
      <c r="G16" s="73"/>
    </row>
    <row r="17" spans="1:10" s="69" customFormat="1" x14ac:dyDescent="0.2">
      <c r="A17" s="75"/>
      <c r="B17" s="199"/>
      <c r="C17" s="77"/>
      <c r="D17" s="77"/>
      <c r="E17" s="77"/>
      <c r="F17" s="78"/>
      <c r="G17" s="79"/>
    </row>
    <row r="18" spans="1:10" s="69" customFormat="1" x14ac:dyDescent="0.2">
      <c r="A18" s="119" t="s">
        <v>134</v>
      </c>
      <c r="B18" s="346"/>
      <c r="C18" s="68" t="s">
        <v>120</v>
      </c>
      <c r="D18" s="68" t="s">
        <v>121</v>
      </c>
      <c r="E18" s="68" t="s">
        <v>122</v>
      </c>
      <c r="F18" s="68" t="s">
        <v>123</v>
      </c>
      <c r="G18" s="68" t="s">
        <v>22</v>
      </c>
    </row>
    <row r="19" spans="1:10" s="69" customFormat="1" x14ac:dyDescent="0.2">
      <c r="A19" s="67">
        <v>1</v>
      </c>
      <c r="B19" s="185" t="s">
        <v>237</v>
      </c>
      <c r="C19" s="71">
        <v>13</v>
      </c>
      <c r="D19" s="71">
        <v>13</v>
      </c>
      <c r="E19" s="72"/>
      <c r="F19" s="72"/>
      <c r="G19" s="73" t="s">
        <v>125</v>
      </c>
    </row>
    <row r="20" spans="1:10" s="69" customFormat="1" x14ac:dyDescent="0.2">
      <c r="A20" s="67">
        <v>2</v>
      </c>
      <c r="B20" s="191" t="s">
        <v>273</v>
      </c>
      <c r="C20" s="71">
        <v>13</v>
      </c>
      <c r="D20" s="72">
        <v>5</v>
      </c>
      <c r="E20" s="72"/>
      <c r="F20" s="72">
        <v>3</v>
      </c>
      <c r="G20" s="73" t="s">
        <v>129</v>
      </c>
    </row>
    <row r="21" spans="1:10" s="69" customFormat="1" x14ac:dyDescent="0.2">
      <c r="A21" s="67">
        <v>3</v>
      </c>
      <c r="B21" s="191" t="s">
        <v>274</v>
      </c>
      <c r="C21" s="72">
        <v>9</v>
      </c>
      <c r="D21" s="72"/>
      <c r="E21" s="71">
        <v>13</v>
      </c>
      <c r="F21" s="71">
        <v>13</v>
      </c>
      <c r="G21" s="73" t="s">
        <v>127</v>
      </c>
    </row>
    <row r="22" spans="1:10" s="69" customFormat="1" x14ac:dyDescent="0.2">
      <c r="A22" s="67">
        <v>4</v>
      </c>
      <c r="B22" s="197"/>
      <c r="C22" s="72">
        <v>0</v>
      </c>
      <c r="D22" s="72"/>
      <c r="E22" s="72">
        <v>0</v>
      </c>
      <c r="F22" s="72"/>
      <c r="G22" s="73"/>
    </row>
    <row r="23" spans="1:10" s="69" customFormat="1" x14ac:dyDescent="0.2">
      <c r="A23" s="75"/>
      <c r="B23" s="199"/>
      <c r="C23" s="77"/>
      <c r="D23" s="77"/>
      <c r="E23" s="77"/>
      <c r="F23" s="78"/>
      <c r="G23" s="79"/>
      <c r="J23" s="225"/>
    </row>
    <row r="24" spans="1:10" s="69" customFormat="1" x14ac:dyDescent="0.2">
      <c r="A24" s="119" t="s">
        <v>138</v>
      </c>
      <c r="B24" s="346"/>
      <c r="C24" s="68" t="s">
        <v>120</v>
      </c>
      <c r="D24" s="68" t="s">
        <v>121</v>
      </c>
      <c r="E24" s="68" t="s">
        <v>122</v>
      </c>
      <c r="F24" s="68" t="s">
        <v>123</v>
      </c>
      <c r="G24" s="68" t="s">
        <v>22</v>
      </c>
      <c r="J24" s="76"/>
    </row>
    <row r="25" spans="1:10" s="69" customFormat="1" x14ac:dyDescent="0.2">
      <c r="A25" s="67">
        <v>1</v>
      </c>
      <c r="B25" s="200" t="s">
        <v>275</v>
      </c>
      <c r="C25" s="72">
        <v>13</v>
      </c>
      <c r="D25" s="72">
        <v>7</v>
      </c>
      <c r="E25" s="72"/>
      <c r="F25" s="71">
        <v>13</v>
      </c>
      <c r="G25" s="73" t="s">
        <v>127</v>
      </c>
      <c r="J25" s="76"/>
    </row>
    <row r="26" spans="1:10" s="69" customFormat="1" x14ac:dyDescent="0.2">
      <c r="A26" s="67">
        <v>2</v>
      </c>
      <c r="B26" s="197" t="s">
        <v>276</v>
      </c>
      <c r="C26" s="71">
        <v>13</v>
      </c>
      <c r="D26" s="71">
        <v>13</v>
      </c>
      <c r="E26" s="72"/>
      <c r="F26" s="72"/>
      <c r="G26" s="73" t="s">
        <v>125</v>
      </c>
      <c r="J26" s="76"/>
    </row>
    <row r="27" spans="1:10" s="69" customFormat="1" x14ac:dyDescent="0.2">
      <c r="A27" s="67">
        <v>3</v>
      </c>
      <c r="B27" s="197" t="s">
        <v>243</v>
      </c>
      <c r="C27" s="226"/>
      <c r="D27" s="72"/>
      <c r="E27" s="71">
        <v>13</v>
      </c>
      <c r="F27" s="72">
        <v>3</v>
      </c>
      <c r="G27" s="73" t="s">
        <v>129</v>
      </c>
      <c r="J27" s="76"/>
    </row>
    <row r="28" spans="1:10" s="69" customFormat="1" x14ac:dyDescent="0.2">
      <c r="A28" s="67">
        <v>4</v>
      </c>
      <c r="B28" s="197"/>
      <c r="C28" s="72">
        <v>0</v>
      </c>
      <c r="D28" s="72"/>
      <c r="E28" s="72">
        <v>0</v>
      </c>
      <c r="F28" s="72"/>
      <c r="G28" s="73"/>
      <c r="J28" s="76"/>
    </row>
    <row r="29" spans="1:10" s="69" customFormat="1" x14ac:dyDescent="0.2">
      <c r="A29" s="75"/>
      <c r="B29" s="199"/>
      <c r="C29" s="77"/>
      <c r="D29" s="77"/>
      <c r="E29" s="77"/>
      <c r="F29" s="78"/>
      <c r="G29" s="79"/>
      <c r="J29" s="76"/>
    </row>
    <row r="30" spans="1:10" s="69" customFormat="1" x14ac:dyDescent="0.2">
      <c r="A30" s="119" t="s">
        <v>277</v>
      </c>
      <c r="B30" s="346"/>
      <c r="C30" s="68" t="s">
        <v>120</v>
      </c>
      <c r="D30" s="68" t="s">
        <v>121</v>
      </c>
      <c r="E30" s="68" t="s">
        <v>122</v>
      </c>
      <c r="F30" s="68" t="s">
        <v>123</v>
      </c>
      <c r="G30" s="68" t="s">
        <v>22</v>
      </c>
      <c r="J30" s="76"/>
    </row>
    <row r="31" spans="1:10" s="69" customFormat="1" x14ac:dyDescent="0.2">
      <c r="A31" s="67">
        <v>1</v>
      </c>
      <c r="B31" s="69" t="s">
        <v>278</v>
      </c>
      <c r="C31" s="71">
        <v>13</v>
      </c>
      <c r="D31" s="71">
        <v>13</v>
      </c>
      <c r="E31" s="72"/>
      <c r="F31" s="72"/>
      <c r="G31" s="73" t="s">
        <v>125</v>
      </c>
      <c r="J31" s="227"/>
    </row>
    <row r="32" spans="1:10" s="69" customFormat="1" x14ac:dyDescent="0.2">
      <c r="A32" s="67">
        <v>2</v>
      </c>
      <c r="B32" s="197" t="s">
        <v>180</v>
      </c>
      <c r="C32" s="72">
        <v>3</v>
      </c>
      <c r="D32" s="72"/>
      <c r="E32" s="71">
        <v>13</v>
      </c>
      <c r="F32" s="72">
        <v>9</v>
      </c>
      <c r="G32" s="73" t="s">
        <v>129</v>
      </c>
    </row>
    <row r="33" spans="1:9" s="69" customFormat="1" x14ac:dyDescent="0.2">
      <c r="A33" s="67">
        <v>3</v>
      </c>
      <c r="B33" s="197" t="s">
        <v>279</v>
      </c>
      <c r="C33" s="71">
        <v>13</v>
      </c>
      <c r="D33" s="72">
        <v>1</v>
      </c>
      <c r="E33" s="72"/>
      <c r="F33" s="71">
        <v>13</v>
      </c>
      <c r="G33" s="73" t="s">
        <v>127</v>
      </c>
    </row>
    <row r="34" spans="1:9" s="69" customFormat="1" x14ac:dyDescent="0.2">
      <c r="A34" s="67">
        <v>4</v>
      </c>
      <c r="B34" s="197"/>
      <c r="C34" s="72">
        <v>0</v>
      </c>
      <c r="D34" s="72"/>
      <c r="E34" s="72">
        <v>0</v>
      </c>
      <c r="F34" s="72"/>
      <c r="G34" s="73"/>
    </row>
    <row r="35" spans="1:9" s="69" customFormat="1" x14ac:dyDescent="0.2">
      <c r="A35" s="75"/>
      <c r="B35" s="199"/>
      <c r="C35" s="77"/>
      <c r="D35" s="77"/>
      <c r="E35" s="77"/>
      <c r="F35" s="78"/>
      <c r="G35" s="79"/>
    </row>
    <row r="36" spans="1:9" s="69" customFormat="1" x14ac:dyDescent="0.2">
      <c r="A36" s="119" t="s">
        <v>280</v>
      </c>
      <c r="B36" s="346"/>
      <c r="C36" s="68" t="s">
        <v>120</v>
      </c>
      <c r="D36" s="68" t="s">
        <v>121</v>
      </c>
      <c r="E36" s="68" t="s">
        <v>122</v>
      </c>
      <c r="F36" s="68" t="s">
        <v>123</v>
      </c>
      <c r="G36" s="68" t="s">
        <v>22</v>
      </c>
    </row>
    <row r="37" spans="1:9" s="69" customFormat="1" x14ac:dyDescent="0.2">
      <c r="A37" s="67">
        <v>1</v>
      </c>
      <c r="B37" s="200" t="s">
        <v>171</v>
      </c>
      <c r="C37" s="71">
        <v>13</v>
      </c>
      <c r="D37" s="71">
        <v>13</v>
      </c>
      <c r="E37" s="72"/>
      <c r="F37" s="72"/>
      <c r="G37" s="73" t="s">
        <v>125</v>
      </c>
    </row>
    <row r="38" spans="1:9" s="69" customFormat="1" x14ac:dyDescent="0.2">
      <c r="A38" s="67">
        <v>2</v>
      </c>
      <c r="B38" s="200" t="s">
        <v>240</v>
      </c>
      <c r="C38" s="72">
        <v>11</v>
      </c>
      <c r="D38" s="72"/>
      <c r="E38" s="71">
        <v>13</v>
      </c>
      <c r="F38" s="71">
        <v>13</v>
      </c>
      <c r="G38" s="73" t="s">
        <v>127</v>
      </c>
    </row>
    <row r="39" spans="1:9" s="69" customFormat="1" x14ac:dyDescent="0.2">
      <c r="A39" s="67">
        <v>3</v>
      </c>
      <c r="B39" s="197" t="s">
        <v>281</v>
      </c>
      <c r="C39" s="71">
        <v>13</v>
      </c>
      <c r="D39" s="72">
        <v>5</v>
      </c>
      <c r="E39" s="72"/>
      <c r="F39" s="72">
        <v>12</v>
      </c>
      <c r="G39" s="73" t="s">
        <v>129</v>
      </c>
    </row>
    <row r="40" spans="1:9" s="69" customFormat="1" x14ac:dyDescent="0.2">
      <c r="A40" s="67">
        <v>4</v>
      </c>
      <c r="B40" s="197"/>
      <c r="C40" s="72">
        <v>0</v>
      </c>
      <c r="D40" s="72"/>
      <c r="E40" s="72">
        <v>0</v>
      </c>
      <c r="F40" s="72"/>
      <c r="G40" s="73"/>
    </row>
    <row r="41" spans="1:9" s="69" customFormat="1" x14ac:dyDescent="0.2">
      <c r="A41" s="75"/>
      <c r="B41" s="81"/>
      <c r="C41" s="78"/>
      <c r="D41" s="78"/>
      <c r="E41" s="78"/>
      <c r="F41" s="78"/>
      <c r="G41" s="82"/>
    </row>
    <row r="42" spans="1:9" s="153" customFormat="1" x14ac:dyDescent="0.2">
      <c r="A42" s="205" t="s">
        <v>249</v>
      </c>
      <c r="B42" s="167"/>
      <c r="C42" s="77"/>
      <c r="D42" s="77"/>
      <c r="E42" s="77"/>
      <c r="F42" s="78"/>
      <c r="G42" s="79"/>
    </row>
    <row r="43" spans="1:9" s="153" customFormat="1" x14ac:dyDescent="0.2"/>
    <row r="44" spans="1:9" s="153" customFormat="1" x14ac:dyDescent="0.2">
      <c r="A44" s="206" t="s">
        <v>150</v>
      </c>
      <c r="B44" s="153" t="s">
        <v>276</v>
      </c>
      <c r="C44" s="162">
        <v>13</v>
      </c>
    </row>
    <row r="45" spans="1:9" s="153" customFormat="1" x14ac:dyDescent="0.2">
      <c r="A45" s="154"/>
      <c r="B45" s="158"/>
      <c r="C45" s="160" t="s">
        <v>276</v>
      </c>
      <c r="D45" s="161"/>
      <c r="F45" s="156">
        <v>11</v>
      </c>
    </row>
    <row r="46" spans="1:9" s="153" customFormat="1" x14ac:dyDescent="0.2">
      <c r="A46" s="154"/>
      <c r="B46" s="161" t="s">
        <v>183</v>
      </c>
      <c r="C46" s="214">
        <v>0</v>
      </c>
      <c r="E46" s="165"/>
    </row>
    <row r="47" spans="1:9" s="153" customFormat="1" x14ac:dyDescent="0.2">
      <c r="A47" s="154"/>
      <c r="D47" s="167"/>
      <c r="E47" s="168"/>
      <c r="F47" s="173" t="s">
        <v>271</v>
      </c>
      <c r="I47" s="162">
        <v>13</v>
      </c>
    </row>
    <row r="48" spans="1:9" s="153" customFormat="1" x14ac:dyDescent="0.2">
      <c r="A48" s="154" t="s">
        <v>154</v>
      </c>
      <c r="B48" s="153" t="s">
        <v>271</v>
      </c>
      <c r="C48" s="207">
        <v>13</v>
      </c>
      <c r="E48" s="168"/>
      <c r="F48" s="208"/>
      <c r="G48" s="158"/>
      <c r="H48" s="165"/>
    </row>
    <row r="49" spans="1:13" s="153" customFormat="1" x14ac:dyDescent="0.2">
      <c r="A49" s="154"/>
      <c r="B49" s="158"/>
      <c r="C49" s="173" t="s">
        <v>271</v>
      </c>
      <c r="E49" s="174"/>
      <c r="F49" s="207">
        <v>13</v>
      </c>
      <c r="G49" s="167"/>
      <c r="H49" s="168"/>
    </row>
    <row r="50" spans="1:13" s="153" customFormat="1" x14ac:dyDescent="0.2">
      <c r="A50" s="154" t="s">
        <v>159</v>
      </c>
      <c r="B50" s="161" t="s">
        <v>269</v>
      </c>
      <c r="C50" s="228">
        <v>4</v>
      </c>
      <c r="D50" s="158"/>
      <c r="F50" s="167"/>
      <c r="G50" s="167"/>
      <c r="H50" s="168"/>
    </row>
    <row r="51" spans="1:13" s="153" customFormat="1" x14ac:dyDescent="0.2">
      <c r="A51" s="177"/>
      <c r="F51" s="167"/>
      <c r="G51" s="167"/>
      <c r="H51" s="168"/>
      <c r="I51" s="173" t="s">
        <v>271</v>
      </c>
      <c r="K51" s="162">
        <v>13</v>
      </c>
    </row>
    <row r="52" spans="1:13" s="153" customFormat="1" x14ac:dyDescent="0.2">
      <c r="A52" s="206" t="s">
        <v>250</v>
      </c>
      <c r="B52" s="153" t="s">
        <v>278</v>
      </c>
      <c r="C52" s="162">
        <v>13</v>
      </c>
      <c r="F52" s="167"/>
      <c r="G52" s="167"/>
      <c r="H52" s="168"/>
      <c r="I52" s="158"/>
      <c r="J52" s="165"/>
    </row>
    <row r="53" spans="1:13" s="153" customFormat="1" x14ac:dyDescent="0.2">
      <c r="A53" s="154"/>
      <c r="B53" s="158"/>
      <c r="C53" s="160" t="s">
        <v>278</v>
      </c>
      <c r="D53" s="161"/>
      <c r="F53" s="175">
        <v>5</v>
      </c>
      <c r="G53" s="167"/>
      <c r="H53" s="168"/>
      <c r="I53" s="167"/>
      <c r="J53" s="168"/>
    </row>
    <row r="54" spans="1:13" s="153" customFormat="1" x14ac:dyDescent="0.2">
      <c r="A54" s="154"/>
      <c r="B54" s="161" t="s">
        <v>183</v>
      </c>
      <c r="C54" s="214">
        <v>0</v>
      </c>
      <c r="E54" s="165"/>
      <c r="F54" s="167"/>
      <c r="G54" s="167"/>
      <c r="H54" s="168"/>
      <c r="I54" s="167"/>
      <c r="J54" s="168"/>
    </row>
    <row r="55" spans="1:13" s="153" customFormat="1" x14ac:dyDescent="0.2">
      <c r="A55" s="154"/>
      <c r="D55" s="167"/>
      <c r="E55" s="168"/>
      <c r="F55" s="161" t="s">
        <v>274</v>
      </c>
      <c r="G55" s="161"/>
      <c r="H55" s="174"/>
      <c r="I55" s="175">
        <v>9</v>
      </c>
      <c r="J55" s="168"/>
    </row>
    <row r="56" spans="1:13" s="153" customFormat="1" x14ac:dyDescent="0.2">
      <c r="A56" s="154" t="s">
        <v>153</v>
      </c>
      <c r="B56" s="153" t="s">
        <v>274</v>
      </c>
      <c r="C56" s="207">
        <v>13</v>
      </c>
      <c r="E56" s="168"/>
      <c r="F56" s="173"/>
      <c r="G56" s="167"/>
      <c r="H56" s="167"/>
      <c r="I56" s="167"/>
      <c r="J56" s="168"/>
    </row>
    <row r="57" spans="1:13" s="153" customFormat="1" x14ac:dyDescent="0.2">
      <c r="A57" s="154"/>
      <c r="B57" s="158"/>
      <c r="C57" s="173" t="s">
        <v>274</v>
      </c>
      <c r="E57" s="174"/>
      <c r="F57" s="207">
        <v>13</v>
      </c>
      <c r="I57" s="167"/>
      <c r="J57" s="168"/>
    </row>
    <row r="58" spans="1:13" s="153" customFormat="1" x14ac:dyDescent="0.2">
      <c r="A58" s="154" t="s">
        <v>253</v>
      </c>
      <c r="B58" s="161" t="s">
        <v>240</v>
      </c>
      <c r="C58" s="213">
        <v>4</v>
      </c>
      <c r="D58" s="158"/>
      <c r="F58" s="167"/>
      <c r="G58" s="167"/>
      <c r="H58" s="167"/>
      <c r="I58" s="167"/>
      <c r="J58" s="168"/>
    </row>
    <row r="59" spans="1:13" s="153" customFormat="1" ht="13.5" thickBot="1" x14ac:dyDescent="0.25">
      <c r="I59" s="167"/>
      <c r="J59" s="168"/>
      <c r="L59" s="153" t="s">
        <v>271</v>
      </c>
    </row>
    <row r="60" spans="1:13" s="153" customFormat="1" x14ac:dyDescent="0.2">
      <c r="A60" s="206" t="s">
        <v>152</v>
      </c>
      <c r="B60" s="153" t="s">
        <v>181</v>
      </c>
      <c r="C60" s="162">
        <v>13</v>
      </c>
      <c r="I60" s="167"/>
      <c r="J60" s="168"/>
      <c r="K60" s="171"/>
      <c r="L60" s="211" t="s">
        <v>155</v>
      </c>
      <c r="M60" s="172"/>
    </row>
    <row r="61" spans="1:13" s="153" customFormat="1" x14ac:dyDescent="0.2">
      <c r="A61" s="154"/>
      <c r="B61" s="158"/>
      <c r="C61" s="160" t="s">
        <v>181</v>
      </c>
      <c r="D61" s="161"/>
      <c r="F61" s="162">
        <v>13</v>
      </c>
      <c r="I61" s="167"/>
      <c r="J61" s="168"/>
    </row>
    <row r="62" spans="1:13" s="153" customFormat="1" x14ac:dyDescent="0.2">
      <c r="A62" s="154"/>
      <c r="B62" s="161" t="s">
        <v>183</v>
      </c>
      <c r="C62" s="214">
        <v>0</v>
      </c>
      <c r="E62" s="165"/>
      <c r="I62" s="167"/>
      <c r="J62" s="168"/>
    </row>
    <row r="63" spans="1:13" s="153" customFormat="1" x14ac:dyDescent="0.2">
      <c r="A63" s="154"/>
      <c r="D63" s="167"/>
      <c r="E63" s="168"/>
      <c r="F63" s="153" t="s">
        <v>181</v>
      </c>
      <c r="I63" s="175">
        <v>8</v>
      </c>
      <c r="J63" s="168"/>
    </row>
    <row r="64" spans="1:13" s="153" customFormat="1" x14ac:dyDescent="0.2">
      <c r="A64" s="154" t="s">
        <v>252</v>
      </c>
      <c r="B64" s="153" t="s">
        <v>279</v>
      </c>
      <c r="C64" s="175">
        <v>8</v>
      </c>
      <c r="E64" s="168"/>
      <c r="F64" s="208"/>
      <c r="G64" s="158"/>
      <c r="H64" s="165"/>
      <c r="I64" s="167"/>
      <c r="J64" s="168"/>
    </row>
    <row r="65" spans="1:13" s="153" customFormat="1" x14ac:dyDescent="0.2">
      <c r="A65" s="154"/>
      <c r="B65" s="158"/>
      <c r="C65" s="173" t="s">
        <v>270</v>
      </c>
      <c r="E65" s="174"/>
      <c r="F65" s="175">
        <v>9</v>
      </c>
      <c r="G65" s="167"/>
      <c r="H65" s="168"/>
      <c r="I65" s="167"/>
      <c r="J65" s="168"/>
    </row>
    <row r="66" spans="1:13" s="153" customFormat="1" x14ac:dyDescent="0.2">
      <c r="A66" s="154" t="s">
        <v>151</v>
      </c>
      <c r="B66" s="212" t="s">
        <v>270</v>
      </c>
      <c r="C66" s="210">
        <v>13</v>
      </c>
      <c r="D66" s="158"/>
      <c r="F66" s="167"/>
      <c r="G66" s="167"/>
      <c r="H66" s="168"/>
      <c r="I66" s="167"/>
      <c r="J66" s="168"/>
    </row>
    <row r="67" spans="1:13" s="153" customFormat="1" x14ac:dyDescent="0.2">
      <c r="F67" s="167"/>
      <c r="G67" s="167"/>
      <c r="H67" s="168"/>
      <c r="I67" s="161" t="s">
        <v>237</v>
      </c>
      <c r="J67" s="174"/>
      <c r="K67" s="156">
        <v>12</v>
      </c>
    </row>
    <row r="68" spans="1:13" s="153" customFormat="1" ht="13.5" thickBot="1" x14ac:dyDescent="0.25">
      <c r="A68" s="206" t="s">
        <v>158</v>
      </c>
      <c r="B68" s="153" t="s">
        <v>237</v>
      </c>
      <c r="C68" s="162">
        <v>13</v>
      </c>
      <c r="F68" s="167"/>
      <c r="G68" s="167"/>
      <c r="H68" s="168"/>
      <c r="L68" s="169" t="s">
        <v>237</v>
      </c>
      <c r="M68" s="169"/>
    </row>
    <row r="69" spans="1:13" s="153" customFormat="1" x14ac:dyDescent="0.2">
      <c r="A69" s="154"/>
      <c r="B69" s="158"/>
      <c r="C69" s="160" t="s">
        <v>237</v>
      </c>
      <c r="D69" s="161"/>
      <c r="F69" s="207">
        <v>13</v>
      </c>
      <c r="G69" s="167"/>
      <c r="H69" s="168"/>
      <c r="L69" s="211" t="s">
        <v>157</v>
      </c>
      <c r="M69" s="167"/>
    </row>
    <row r="70" spans="1:13" s="153" customFormat="1" x14ac:dyDescent="0.2">
      <c r="A70" s="154"/>
      <c r="B70" s="161" t="s">
        <v>183</v>
      </c>
      <c r="C70" s="214">
        <v>0</v>
      </c>
      <c r="E70" s="165"/>
      <c r="F70" s="167"/>
      <c r="G70" s="167"/>
      <c r="H70" s="168"/>
    </row>
    <row r="71" spans="1:13" s="153" customFormat="1" x14ac:dyDescent="0.2">
      <c r="A71" s="154"/>
      <c r="D71" s="167"/>
      <c r="E71" s="168"/>
      <c r="F71" s="161" t="s">
        <v>237</v>
      </c>
      <c r="G71" s="161"/>
      <c r="H71" s="174"/>
      <c r="I71" s="162">
        <v>13</v>
      </c>
    </row>
    <row r="72" spans="1:13" s="153" customFormat="1" x14ac:dyDescent="0.2">
      <c r="A72" s="154" t="s">
        <v>251</v>
      </c>
      <c r="B72" s="153" t="s">
        <v>171</v>
      </c>
      <c r="C72" s="175">
        <v>8</v>
      </c>
      <c r="E72" s="168"/>
      <c r="F72" s="173"/>
      <c r="G72" s="167"/>
      <c r="H72" s="167"/>
    </row>
    <row r="73" spans="1:13" s="153" customFormat="1" x14ac:dyDescent="0.2">
      <c r="A73" s="154"/>
      <c r="B73" s="158"/>
      <c r="C73" s="173" t="s">
        <v>275</v>
      </c>
      <c r="E73" s="174"/>
      <c r="F73" s="175">
        <v>1</v>
      </c>
      <c r="I73" s="153" t="s">
        <v>274</v>
      </c>
      <c r="K73" s="207">
        <v>13</v>
      </c>
    </row>
    <row r="74" spans="1:13" s="153" customFormat="1" ht="13.5" thickBot="1" x14ac:dyDescent="0.25">
      <c r="A74" s="154" t="s">
        <v>156</v>
      </c>
      <c r="B74" s="161" t="s">
        <v>275</v>
      </c>
      <c r="C74" s="210">
        <v>13</v>
      </c>
      <c r="D74" s="158"/>
      <c r="F74" s="167"/>
      <c r="G74" s="167"/>
      <c r="H74" s="167"/>
      <c r="I74" s="158"/>
      <c r="J74" s="165"/>
      <c r="K74" s="169"/>
      <c r="L74" s="169" t="s">
        <v>274</v>
      </c>
      <c r="M74" s="169"/>
    </row>
    <row r="75" spans="1:13" s="153" customFormat="1" x14ac:dyDescent="0.2">
      <c r="H75" s="167"/>
      <c r="I75" s="161" t="s">
        <v>181</v>
      </c>
      <c r="J75" s="174"/>
      <c r="K75" s="156">
        <v>3</v>
      </c>
      <c r="L75" s="179" t="s">
        <v>160</v>
      </c>
      <c r="M75" s="167"/>
    </row>
    <row r="76" spans="1:13" s="153" customFormat="1" x14ac:dyDescent="0.2">
      <c r="H76" s="167"/>
      <c r="L76" s="167"/>
      <c r="M76" s="167"/>
    </row>
    <row r="77" spans="1:13" s="153" customFormat="1" ht="13.5" thickBot="1" x14ac:dyDescent="0.25">
      <c r="H77" s="167"/>
      <c r="I77" s="167"/>
      <c r="J77" s="167"/>
      <c r="L77" s="169" t="s">
        <v>181</v>
      </c>
      <c r="M77" s="169"/>
    </row>
    <row r="78" spans="1:13" s="153" customFormat="1" x14ac:dyDescent="0.2">
      <c r="I78" s="167"/>
      <c r="J78" s="167"/>
      <c r="L78" s="177" t="s">
        <v>161</v>
      </c>
    </row>
    <row r="79" spans="1:13" s="153" customFormat="1" x14ac:dyDescent="0.2">
      <c r="I79" s="167"/>
      <c r="J79" s="167"/>
      <c r="L79" s="177"/>
    </row>
    <row r="80" spans="1:13" s="153" customFormat="1" x14ac:dyDescent="0.2">
      <c r="A80" s="215" t="s">
        <v>254</v>
      </c>
      <c r="I80" s="167"/>
      <c r="J80" s="167"/>
      <c r="L80" s="177"/>
    </row>
    <row r="81" spans="1:13" s="153" customFormat="1" x14ac:dyDescent="0.2">
      <c r="A81" s="215"/>
      <c r="I81" s="167"/>
      <c r="J81" s="167"/>
      <c r="L81" s="177"/>
    </row>
    <row r="82" spans="1:13" s="153" customFormat="1" x14ac:dyDescent="0.2">
      <c r="F82" s="178" t="s">
        <v>276</v>
      </c>
      <c r="G82" s="156"/>
      <c r="H82" s="156"/>
      <c r="I82" s="162">
        <v>13</v>
      </c>
      <c r="J82" s="156"/>
      <c r="K82" s="156"/>
    </row>
    <row r="83" spans="1:13" s="153" customFormat="1" x14ac:dyDescent="0.2">
      <c r="F83" s="216"/>
      <c r="G83" s="216"/>
      <c r="H83" s="217"/>
      <c r="I83" s="218" t="s">
        <v>276</v>
      </c>
      <c r="J83" s="156"/>
      <c r="K83" s="162">
        <v>13</v>
      </c>
    </row>
    <row r="84" spans="1:13" s="153" customFormat="1" x14ac:dyDescent="0.2">
      <c r="F84" s="218" t="s">
        <v>278</v>
      </c>
      <c r="G84" s="218"/>
      <c r="H84" s="219"/>
      <c r="I84" s="156">
        <v>1</v>
      </c>
      <c r="J84" s="217"/>
      <c r="K84" s="156"/>
    </row>
    <row r="85" spans="1:13" s="153" customFormat="1" ht="13.5" thickBot="1" x14ac:dyDescent="0.25">
      <c r="F85" s="156"/>
      <c r="G85" s="156"/>
      <c r="H85" s="156"/>
      <c r="I85" s="175"/>
      <c r="J85" s="220"/>
      <c r="K85" s="156"/>
      <c r="L85" s="153" t="s">
        <v>276</v>
      </c>
    </row>
    <row r="86" spans="1:13" s="153" customFormat="1" x14ac:dyDescent="0.2">
      <c r="F86" s="156" t="s">
        <v>270</v>
      </c>
      <c r="G86" s="156"/>
      <c r="H86" s="156"/>
      <c r="I86" s="162">
        <v>13</v>
      </c>
      <c r="J86" s="220"/>
      <c r="K86" s="221"/>
      <c r="L86" s="211" t="s">
        <v>162</v>
      </c>
      <c r="M86" s="172"/>
    </row>
    <row r="87" spans="1:13" s="153" customFormat="1" x14ac:dyDescent="0.2">
      <c r="F87" s="216"/>
      <c r="G87" s="216"/>
      <c r="H87" s="217"/>
      <c r="I87" s="156" t="s">
        <v>270</v>
      </c>
      <c r="J87" s="219"/>
      <c r="K87" s="175">
        <v>1</v>
      </c>
    </row>
    <row r="88" spans="1:13" s="153" customFormat="1" ht="13.5" thickBot="1" x14ac:dyDescent="0.25">
      <c r="F88" s="218" t="s">
        <v>275</v>
      </c>
      <c r="G88" s="218"/>
      <c r="H88" s="219"/>
      <c r="I88" s="216">
        <v>10</v>
      </c>
      <c r="J88" s="156"/>
      <c r="K88" s="175"/>
      <c r="L88" s="167" t="s">
        <v>270</v>
      </c>
      <c r="M88" s="169"/>
    </row>
    <row r="89" spans="1:13" s="153" customFormat="1" x14ac:dyDescent="0.2">
      <c r="F89" s="156"/>
      <c r="G89" s="156"/>
      <c r="H89" s="156"/>
      <c r="I89" s="156"/>
      <c r="J89" s="156"/>
      <c r="K89" s="175"/>
      <c r="L89" s="211" t="s">
        <v>163</v>
      </c>
      <c r="M89" s="167"/>
    </row>
    <row r="90" spans="1:13" s="153" customFormat="1" x14ac:dyDescent="0.2">
      <c r="F90" s="156"/>
      <c r="G90" s="156"/>
      <c r="H90" s="175"/>
      <c r="I90" s="156" t="s">
        <v>278</v>
      </c>
      <c r="J90" s="156"/>
      <c r="K90" s="175">
        <v>10</v>
      </c>
      <c r="L90" s="167"/>
      <c r="M90" s="167"/>
    </row>
    <row r="91" spans="1:13" s="153" customFormat="1" ht="13.5" thickBot="1" x14ac:dyDescent="0.25">
      <c r="F91" s="156"/>
      <c r="G91" s="156"/>
      <c r="H91" s="175"/>
      <c r="I91" s="216"/>
      <c r="J91" s="217"/>
      <c r="K91" s="222"/>
      <c r="L91" s="169" t="s">
        <v>275</v>
      </c>
      <c r="M91" s="169"/>
    </row>
    <row r="92" spans="1:13" s="153" customFormat="1" x14ac:dyDescent="0.2">
      <c r="F92" s="156"/>
      <c r="G92" s="156"/>
      <c r="H92" s="175"/>
      <c r="I92" s="218" t="s">
        <v>275</v>
      </c>
      <c r="J92" s="219"/>
      <c r="K92" s="162">
        <v>13</v>
      </c>
      <c r="L92" s="179" t="s">
        <v>164</v>
      </c>
      <c r="M92" s="167"/>
    </row>
    <row r="93" spans="1:13" s="153" customFormat="1" x14ac:dyDescent="0.2">
      <c r="H93" s="167"/>
      <c r="L93" s="167"/>
      <c r="M93" s="167"/>
    </row>
    <row r="94" spans="1:13" s="153" customFormat="1" ht="13.5" thickBot="1" x14ac:dyDescent="0.25">
      <c r="F94" s="177"/>
      <c r="I94" s="167"/>
      <c r="J94" s="167"/>
      <c r="L94" s="169" t="s">
        <v>278</v>
      </c>
      <c r="M94" s="169"/>
    </row>
    <row r="95" spans="1:13" s="153" customFormat="1" x14ac:dyDescent="0.2">
      <c r="F95" s="177"/>
      <c r="I95" s="167"/>
      <c r="J95" s="167"/>
      <c r="L95" s="179" t="s">
        <v>165</v>
      </c>
    </row>
    <row r="96" spans="1:13" s="128" customFormat="1" x14ac:dyDescent="0.2"/>
    <row r="97" spans="1:13" s="128" customFormat="1" x14ac:dyDescent="0.2">
      <c r="A97" s="127" t="s">
        <v>282</v>
      </c>
    </row>
    <row r="98" spans="1:13" s="128" customFormat="1" x14ac:dyDescent="0.2">
      <c r="B98" s="157"/>
      <c r="F98" s="128" t="s">
        <v>269</v>
      </c>
      <c r="I98" s="135">
        <v>9</v>
      </c>
    </row>
    <row r="99" spans="1:13" s="128" customFormat="1" x14ac:dyDescent="0.2">
      <c r="F99" s="131"/>
      <c r="G99" s="131"/>
      <c r="H99" s="132"/>
      <c r="I99" s="134" t="s">
        <v>240</v>
      </c>
      <c r="J99" s="134"/>
      <c r="K99" s="130">
        <v>13</v>
      </c>
    </row>
    <row r="100" spans="1:13" s="128" customFormat="1" x14ac:dyDescent="0.2">
      <c r="B100" s="157"/>
      <c r="F100" s="134" t="s">
        <v>240</v>
      </c>
      <c r="G100" s="134"/>
      <c r="H100" s="142"/>
      <c r="I100" s="130">
        <v>13</v>
      </c>
      <c r="J100" s="138"/>
    </row>
    <row r="101" spans="1:13" s="128" customFormat="1" ht="13.5" thickBot="1" x14ac:dyDescent="0.25">
      <c r="J101" s="138"/>
      <c r="L101" s="128" t="s">
        <v>240</v>
      </c>
    </row>
    <row r="102" spans="1:13" s="128" customFormat="1" x14ac:dyDescent="0.2">
      <c r="B102" s="157"/>
      <c r="F102" s="128" t="s">
        <v>279</v>
      </c>
      <c r="I102" s="135">
        <v>6</v>
      </c>
      <c r="J102" s="138"/>
      <c r="K102" s="145"/>
      <c r="L102" s="146" t="s">
        <v>190</v>
      </c>
      <c r="M102" s="147"/>
    </row>
    <row r="103" spans="1:13" s="128" customFormat="1" x14ac:dyDescent="0.2">
      <c r="F103" s="131"/>
      <c r="G103" s="131"/>
      <c r="H103" s="132"/>
      <c r="I103" s="128" t="s">
        <v>171</v>
      </c>
      <c r="J103" s="142"/>
      <c r="K103" s="140">
        <v>9</v>
      </c>
    </row>
    <row r="104" spans="1:13" s="128" customFormat="1" ht="13.5" thickBot="1" x14ac:dyDescent="0.25">
      <c r="B104" s="157"/>
      <c r="F104" s="134" t="s">
        <v>171</v>
      </c>
      <c r="G104" s="134"/>
      <c r="H104" s="142"/>
      <c r="I104" s="229">
        <v>13</v>
      </c>
      <c r="K104" s="137"/>
      <c r="L104" s="137" t="s">
        <v>171</v>
      </c>
      <c r="M104" s="149"/>
    </row>
    <row r="105" spans="1:13" s="128" customFormat="1" x14ac:dyDescent="0.2">
      <c r="K105" s="137"/>
      <c r="L105" s="146" t="s">
        <v>191</v>
      </c>
      <c r="M105" s="137"/>
    </row>
    <row r="106" spans="1:13" s="128" customFormat="1" x14ac:dyDescent="0.2">
      <c r="K106" s="137"/>
      <c r="L106" s="151"/>
      <c r="M106" s="137"/>
    </row>
    <row r="107" spans="1:13" s="128" customFormat="1" x14ac:dyDescent="0.2">
      <c r="I107" s="128" t="s">
        <v>269</v>
      </c>
      <c r="K107" s="143">
        <v>13</v>
      </c>
      <c r="L107" s="137"/>
      <c r="M107" s="137"/>
    </row>
    <row r="108" spans="1:13" s="128" customFormat="1" ht="13.5" thickBot="1" x14ac:dyDescent="0.25">
      <c r="I108" s="131"/>
      <c r="J108" s="132"/>
      <c r="K108" s="149"/>
      <c r="L108" s="149" t="s">
        <v>269</v>
      </c>
      <c r="M108" s="149"/>
    </row>
    <row r="109" spans="1:13" s="128" customFormat="1" x14ac:dyDescent="0.2">
      <c r="I109" s="134" t="s">
        <v>279</v>
      </c>
      <c r="J109" s="142"/>
      <c r="K109" s="135">
        <v>0</v>
      </c>
      <c r="L109" s="151" t="s">
        <v>192</v>
      </c>
      <c r="M109" s="137"/>
    </row>
    <row r="110" spans="1:13" s="128" customFormat="1" x14ac:dyDescent="0.2">
      <c r="L110" s="137"/>
      <c r="M110" s="137"/>
    </row>
    <row r="111" spans="1:13" s="128" customFormat="1" ht="13.5" thickBot="1" x14ac:dyDescent="0.25">
      <c r="I111" s="137"/>
      <c r="J111" s="137"/>
      <c r="L111" s="149" t="s">
        <v>279</v>
      </c>
      <c r="M111" s="149"/>
    </row>
    <row r="112" spans="1:13" s="128" customFormat="1" x14ac:dyDescent="0.2">
      <c r="I112" s="137"/>
      <c r="J112" s="137"/>
      <c r="L112" s="129" t="s">
        <v>283</v>
      </c>
    </row>
    <row r="113" spans="1:2" s="128" customFormat="1" x14ac:dyDescent="0.2"/>
    <row r="114" spans="1:2" x14ac:dyDescent="0.2">
      <c r="A114" s="180">
        <v>1</v>
      </c>
      <c r="B114" s="181" t="s">
        <v>271</v>
      </c>
    </row>
    <row r="115" spans="1:2" x14ac:dyDescent="0.2">
      <c r="A115" s="180">
        <v>2</v>
      </c>
      <c r="B115" s="182" t="s">
        <v>237</v>
      </c>
    </row>
    <row r="116" spans="1:2" x14ac:dyDescent="0.2">
      <c r="A116" s="180">
        <v>3</v>
      </c>
      <c r="B116" s="183" t="s">
        <v>274</v>
      </c>
    </row>
    <row r="117" spans="1:2" x14ac:dyDescent="0.2">
      <c r="A117" s="180">
        <v>4</v>
      </c>
      <c r="B117" s="184" t="s">
        <v>181</v>
      </c>
    </row>
    <row r="118" spans="1:2" x14ac:dyDescent="0.2">
      <c r="A118" s="180">
        <v>5</v>
      </c>
      <c r="B118" s="184" t="s">
        <v>276</v>
      </c>
    </row>
    <row r="119" spans="1:2" x14ac:dyDescent="0.2">
      <c r="A119" s="180">
        <v>6</v>
      </c>
      <c r="B119" s="184" t="s">
        <v>270</v>
      </c>
    </row>
    <row r="120" spans="1:2" x14ac:dyDescent="0.2">
      <c r="A120" s="180">
        <v>7</v>
      </c>
      <c r="B120" s="184" t="s">
        <v>275</v>
      </c>
    </row>
    <row r="121" spans="1:2" x14ac:dyDescent="0.2">
      <c r="A121" s="180">
        <v>8</v>
      </c>
      <c r="B121" s="184" t="s">
        <v>278</v>
      </c>
    </row>
    <row r="122" spans="1:2" x14ac:dyDescent="0.2">
      <c r="A122" s="180">
        <v>9</v>
      </c>
      <c r="B122" s="197" t="s">
        <v>240</v>
      </c>
    </row>
    <row r="123" spans="1:2" x14ac:dyDescent="0.2">
      <c r="A123" s="180">
        <v>10</v>
      </c>
      <c r="B123" s="197" t="s">
        <v>171</v>
      </c>
    </row>
    <row r="124" spans="1:2" x14ac:dyDescent="0.2">
      <c r="A124" s="180">
        <v>11</v>
      </c>
      <c r="B124" s="197" t="s">
        <v>269</v>
      </c>
    </row>
    <row r="125" spans="1:2" x14ac:dyDescent="0.2">
      <c r="A125" s="180">
        <v>12</v>
      </c>
      <c r="B125" s="197" t="s">
        <v>279</v>
      </c>
    </row>
    <row r="126" spans="1:2" x14ac:dyDescent="0.2">
      <c r="A126" s="201" t="s">
        <v>256</v>
      </c>
      <c r="B126" s="197" t="s">
        <v>176</v>
      </c>
    </row>
    <row r="127" spans="1:2" x14ac:dyDescent="0.2">
      <c r="A127" s="201" t="s">
        <v>256</v>
      </c>
      <c r="B127" s="197" t="s">
        <v>272</v>
      </c>
    </row>
    <row r="128" spans="1:2" x14ac:dyDescent="0.2">
      <c r="A128" s="201" t="s">
        <v>256</v>
      </c>
      <c r="B128" s="200" t="s">
        <v>180</v>
      </c>
    </row>
    <row r="129" spans="1:2" x14ac:dyDescent="0.2">
      <c r="A129" s="201" t="s">
        <v>256</v>
      </c>
      <c r="B129" s="197" t="s">
        <v>281</v>
      </c>
    </row>
    <row r="130" spans="1:2" x14ac:dyDescent="0.2">
      <c r="A130" s="201" t="s">
        <v>256</v>
      </c>
      <c r="B130" s="197" t="s">
        <v>243</v>
      </c>
    </row>
    <row r="131" spans="1:2" x14ac:dyDescent="0.2">
      <c r="A131" s="201" t="s">
        <v>256</v>
      </c>
      <c r="B131" s="197" t="s">
        <v>273</v>
      </c>
    </row>
  </sheetData>
  <pageMargins left="0.39370078740157483"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3" manualBreakCount="3">
    <brk id="40" max="16383" man="1"/>
    <brk id="78" max="16383" man="1"/>
    <brk id="11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78"/>
  <sheetViews>
    <sheetView showGridLines="0" showRowColHeaders="0" zoomScaleNormal="100" workbookViewId="0">
      <pane ySplit="2" topLeftCell="A3" activePane="bottomLeft" state="frozen"/>
      <selection activeCell="G1" sqref="G1"/>
      <selection pane="bottomLeft" activeCell="G1" sqref="G1"/>
    </sheetView>
  </sheetViews>
  <sheetFormatPr defaultRowHeight="12.75" x14ac:dyDescent="0.2"/>
  <cols>
    <col min="1" max="1" width="5.5703125" style="66" customWidth="1"/>
    <col min="2" max="2" width="40.140625" style="66" bestFit="1" customWidth="1"/>
    <col min="3" max="3" width="7.28515625" style="66" bestFit="1" customWidth="1"/>
    <col min="4" max="4" width="7.42578125" style="66" bestFit="1" customWidth="1"/>
    <col min="5" max="5" width="9.140625" style="66" bestFit="1" customWidth="1"/>
    <col min="6" max="6" width="6.7109375" style="66" customWidth="1"/>
    <col min="7" max="7" width="5.140625" style="66" bestFit="1" customWidth="1"/>
    <col min="8" max="8" width="9.140625" style="66" customWidth="1"/>
    <col min="9" max="9" width="4.7109375" style="66" customWidth="1"/>
    <col min="10" max="11" width="9.140625" style="66" customWidth="1"/>
    <col min="12" max="16384" width="9.140625" style="66"/>
  </cols>
  <sheetData>
    <row r="1" spans="1:7" x14ac:dyDescent="0.2">
      <c r="A1" s="239" t="s">
        <v>284</v>
      </c>
      <c r="E1" s="118" t="str">
        <f>HYPERLINK("#Üldreiting!T1","Reiting")</f>
        <v>Reiting</v>
      </c>
      <c r="F1" s="285"/>
      <c r="G1" s="285"/>
    </row>
    <row r="2" spans="1:7" x14ac:dyDescent="0.2">
      <c r="A2" s="66" t="s">
        <v>285</v>
      </c>
    </row>
    <row r="3" spans="1:7" x14ac:dyDescent="0.2">
      <c r="A3" s="66" t="s">
        <v>267</v>
      </c>
    </row>
    <row r="4" spans="1:7" x14ac:dyDescent="0.2">
      <c r="A4" s="66" t="s">
        <v>268</v>
      </c>
    </row>
    <row r="6" spans="1:7" s="69" customFormat="1" x14ac:dyDescent="0.2">
      <c r="A6" s="119" t="s">
        <v>119</v>
      </c>
      <c r="B6" s="120"/>
      <c r="C6" s="68" t="s">
        <v>120</v>
      </c>
      <c r="D6" s="68" t="s">
        <v>121</v>
      </c>
      <c r="E6" s="68" t="s">
        <v>122</v>
      </c>
      <c r="F6" s="68" t="s">
        <v>123</v>
      </c>
      <c r="G6" s="68" t="s">
        <v>22</v>
      </c>
    </row>
    <row r="7" spans="1:7" s="69" customFormat="1" x14ac:dyDescent="0.2">
      <c r="A7" s="67">
        <v>1</v>
      </c>
      <c r="B7" s="185" t="s">
        <v>286</v>
      </c>
      <c r="C7" s="71">
        <v>13</v>
      </c>
      <c r="D7" s="72">
        <v>4</v>
      </c>
      <c r="E7" s="72"/>
      <c r="F7" s="71">
        <v>13</v>
      </c>
      <c r="G7" s="73" t="s">
        <v>127</v>
      </c>
    </row>
    <row r="8" spans="1:7" s="69" customFormat="1" x14ac:dyDescent="0.2">
      <c r="A8" s="67">
        <v>2</v>
      </c>
      <c r="B8" s="185" t="s">
        <v>287</v>
      </c>
      <c r="C8" s="71">
        <v>13</v>
      </c>
      <c r="D8" s="71">
        <v>13</v>
      </c>
      <c r="E8" s="72"/>
      <c r="F8" s="72"/>
      <c r="G8" s="73" t="s">
        <v>125</v>
      </c>
    </row>
    <row r="9" spans="1:7" s="69" customFormat="1" x14ac:dyDescent="0.2">
      <c r="A9" s="67">
        <v>3</v>
      </c>
      <c r="B9" s="185" t="s">
        <v>288</v>
      </c>
      <c r="C9" s="72">
        <v>2</v>
      </c>
      <c r="D9" s="72"/>
      <c r="E9" s="71">
        <v>13</v>
      </c>
      <c r="F9" s="72">
        <v>11</v>
      </c>
      <c r="G9" s="73" t="s">
        <v>129</v>
      </c>
    </row>
    <row r="10" spans="1:7" s="69" customFormat="1" x14ac:dyDescent="0.2">
      <c r="A10" s="67">
        <v>4</v>
      </c>
      <c r="B10" s="74"/>
      <c r="C10" s="72">
        <v>0</v>
      </c>
      <c r="D10" s="72"/>
      <c r="E10" s="72">
        <v>0</v>
      </c>
      <c r="F10" s="72"/>
      <c r="G10" s="73"/>
    </row>
    <row r="11" spans="1:7" s="69" customFormat="1" x14ac:dyDescent="0.2">
      <c r="A11" s="75"/>
      <c r="B11" s="76"/>
      <c r="C11" s="77"/>
      <c r="D11" s="77"/>
      <c r="E11" s="77"/>
      <c r="F11" s="78"/>
      <c r="G11" s="79"/>
    </row>
    <row r="12" spans="1:7" s="69" customFormat="1" x14ac:dyDescent="0.2">
      <c r="A12" s="67" t="s">
        <v>130</v>
      </c>
      <c r="B12" s="67"/>
      <c r="C12" s="68" t="s">
        <v>120</v>
      </c>
      <c r="D12" s="68" t="s">
        <v>121</v>
      </c>
      <c r="E12" s="68" t="s">
        <v>122</v>
      </c>
      <c r="F12" s="68" t="s">
        <v>123</v>
      </c>
      <c r="G12" s="68" t="s">
        <v>22</v>
      </c>
    </row>
    <row r="13" spans="1:7" s="69" customFormat="1" x14ac:dyDescent="0.2">
      <c r="A13" s="67">
        <v>1</v>
      </c>
      <c r="B13" s="185" t="s">
        <v>289</v>
      </c>
      <c r="C13" s="71">
        <v>13</v>
      </c>
      <c r="D13" s="71">
        <v>13</v>
      </c>
      <c r="E13" s="72"/>
      <c r="F13" s="72"/>
      <c r="G13" s="73" t="s">
        <v>125</v>
      </c>
    </row>
    <row r="14" spans="1:7" s="69" customFormat="1" x14ac:dyDescent="0.2">
      <c r="A14" s="67">
        <v>2</v>
      </c>
      <c r="B14" s="185" t="s">
        <v>290</v>
      </c>
      <c r="C14" s="72">
        <v>4</v>
      </c>
      <c r="D14" s="72"/>
      <c r="E14" s="71">
        <v>13</v>
      </c>
      <c r="F14" s="71">
        <v>13</v>
      </c>
      <c r="G14" s="73" t="s">
        <v>127</v>
      </c>
    </row>
    <row r="15" spans="1:7" s="69" customFormat="1" x14ac:dyDescent="0.2">
      <c r="A15" s="67">
        <v>3</v>
      </c>
      <c r="B15" s="185" t="s">
        <v>291</v>
      </c>
      <c r="C15" s="71">
        <v>13</v>
      </c>
      <c r="D15" s="72">
        <v>8</v>
      </c>
      <c r="E15" s="72"/>
      <c r="F15" s="72">
        <v>11</v>
      </c>
      <c r="G15" s="73" t="s">
        <v>129</v>
      </c>
    </row>
    <row r="16" spans="1:7" s="69" customFormat="1" x14ac:dyDescent="0.2">
      <c r="A16" s="67">
        <v>4</v>
      </c>
      <c r="B16" s="74"/>
      <c r="C16" s="72">
        <v>0</v>
      </c>
      <c r="D16" s="72"/>
      <c r="E16" s="72">
        <v>0</v>
      </c>
      <c r="F16" s="72"/>
      <c r="G16" s="73"/>
    </row>
    <row r="17" spans="1:7" s="69" customFormat="1" x14ac:dyDescent="0.2">
      <c r="A17" s="75"/>
      <c r="B17" s="76"/>
      <c r="C17" s="77"/>
      <c r="D17" s="77"/>
      <c r="E17" s="77"/>
      <c r="F17" s="78"/>
      <c r="G17" s="79"/>
    </row>
    <row r="18" spans="1:7" s="69" customFormat="1" x14ac:dyDescent="0.2">
      <c r="A18" s="119" t="s">
        <v>134</v>
      </c>
      <c r="B18" s="120"/>
      <c r="C18" s="68" t="s">
        <v>120</v>
      </c>
      <c r="D18" s="68" t="s">
        <v>121</v>
      </c>
      <c r="E18" s="68" t="s">
        <v>122</v>
      </c>
      <c r="F18" s="68" t="s">
        <v>123</v>
      </c>
      <c r="G18" s="68" t="s">
        <v>22</v>
      </c>
    </row>
    <row r="19" spans="1:7" s="69" customFormat="1" x14ac:dyDescent="0.2">
      <c r="A19" s="67">
        <v>1</v>
      </c>
      <c r="B19" s="187" t="s">
        <v>292</v>
      </c>
      <c r="C19" s="71">
        <v>13</v>
      </c>
      <c r="D19" s="71">
        <v>13</v>
      </c>
      <c r="E19" s="72"/>
      <c r="F19" s="72"/>
      <c r="G19" s="73" t="s">
        <v>125</v>
      </c>
    </row>
    <row r="20" spans="1:7" s="69" customFormat="1" x14ac:dyDescent="0.2">
      <c r="A20" s="67">
        <v>2</v>
      </c>
      <c r="B20" s="185" t="s">
        <v>293</v>
      </c>
      <c r="C20" s="72">
        <v>11</v>
      </c>
      <c r="D20" s="72"/>
      <c r="E20" s="71">
        <v>13</v>
      </c>
      <c r="F20" s="72">
        <v>7</v>
      </c>
      <c r="G20" s="73" t="s">
        <v>129</v>
      </c>
    </row>
    <row r="21" spans="1:7" s="69" customFormat="1" x14ac:dyDescent="0.2">
      <c r="A21" s="67">
        <v>3</v>
      </c>
      <c r="B21" s="185" t="s">
        <v>294</v>
      </c>
      <c r="C21" s="71">
        <v>13</v>
      </c>
      <c r="D21" s="72">
        <v>5</v>
      </c>
      <c r="E21" s="72"/>
      <c r="F21" s="71">
        <v>13</v>
      </c>
      <c r="G21" s="73" t="s">
        <v>127</v>
      </c>
    </row>
    <row r="22" spans="1:7" s="69" customFormat="1" x14ac:dyDescent="0.2">
      <c r="A22" s="67">
        <v>4</v>
      </c>
      <c r="B22" s="74"/>
      <c r="C22" s="72">
        <v>0</v>
      </c>
      <c r="D22" s="72"/>
      <c r="E22" s="72">
        <v>0</v>
      </c>
      <c r="F22" s="72"/>
      <c r="G22" s="73"/>
    </row>
    <row r="23" spans="1:7" s="69" customFormat="1" x14ac:dyDescent="0.2">
      <c r="A23" s="75"/>
      <c r="B23" s="76"/>
      <c r="C23" s="77"/>
      <c r="D23" s="77"/>
      <c r="E23" s="77"/>
      <c r="F23" s="78"/>
      <c r="G23" s="79"/>
    </row>
    <row r="24" spans="1:7" s="69" customFormat="1" x14ac:dyDescent="0.2">
      <c r="A24" s="119" t="s">
        <v>138</v>
      </c>
      <c r="B24" s="120"/>
      <c r="C24" s="68" t="s">
        <v>120</v>
      </c>
      <c r="D24" s="68" t="s">
        <v>121</v>
      </c>
      <c r="E24" s="68" t="s">
        <v>122</v>
      </c>
      <c r="F24" s="68" t="s">
        <v>123</v>
      </c>
      <c r="G24" s="68" t="s">
        <v>22</v>
      </c>
    </row>
    <row r="25" spans="1:7" s="69" customFormat="1" x14ac:dyDescent="0.2">
      <c r="A25" s="67">
        <v>1</v>
      </c>
      <c r="B25" s="187" t="s">
        <v>295</v>
      </c>
      <c r="C25" s="71">
        <v>13</v>
      </c>
      <c r="D25" s="71">
        <v>13</v>
      </c>
      <c r="E25" s="72"/>
      <c r="F25" s="72"/>
      <c r="G25" s="73" t="s">
        <v>125</v>
      </c>
    </row>
    <row r="26" spans="1:7" s="69" customFormat="1" x14ac:dyDescent="0.2">
      <c r="A26" s="67">
        <v>2</v>
      </c>
      <c r="B26" s="185" t="s">
        <v>140</v>
      </c>
      <c r="C26" s="72">
        <v>9</v>
      </c>
      <c r="D26" s="72"/>
      <c r="E26" s="71">
        <v>13</v>
      </c>
      <c r="F26" s="72">
        <v>6</v>
      </c>
      <c r="G26" s="73" t="s">
        <v>129</v>
      </c>
    </row>
    <row r="27" spans="1:7" s="69" customFormat="1" x14ac:dyDescent="0.2">
      <c r="A27" s="67">
        <v>3</v>
      </c>
      <c r="B27" s="185" t="s">
        <v>296</v>
      </c>
      <c r="C27" s="71">
        <v>13</v>
      </c>
      <c r="D27" s="72">
        <v>3</v>
      </c>
      <c r="E27" s="72"/>
      <c r="F27" s="71">
        <v>13</v>
      </c>
      <c r="G27" s="73" t="s">
        <v>127</v>
      </c>
    </row>
    <row r="28" spans="1:7" s="69" customFormat="1" x14ac:dyDescent="0.2">
      <c r="A28" s="67">
        <v>4</v>
      </c>
      <c r="B28" s="74"/>
      <c r="C28" s="72">
        <v>0</v>
      </c>
      <c r="D28" s="72"/>
      <c r="E28" s="72">
        <v>0</v>
      </c>
      <c r="F28" s="72"/>
      <c r="G28" s="73"/>
    </row>
    <row r="29" spans="1:7" s="69" customFormat="1" x14ac:dyDescent="0.2">
      <c r="A29" s="75"/>
      <c r="B29" s="81"/>
      <c r="C29" s="78"/>
      <c r="D29" s="78"/>
      <c r="E29" s="78"/>
      <c r="F29" s="78"/>
      <c r="G29" s="82"/>
    </row>
    <row r="30" spans="1:7" s="128" customFormat="1" x14ac:dyDescent="0.2">
      <c r="A30" s="127" t="s">
        <v>149</v>
      </c>
    </row>
    <row r="31" spans="1:7" s="128" customFormat="1" x14ac:dyDescent="0.2">
      <c r="A31" s="127"/>
    </row>
    <row r="32" spans="1:7" s="128" customFormat="1" x14ac:dyDescent="0.2">
      <c r="A32" s="129" t="s">
        <v>150</v>
      </c>
      <c r="B32" s="128" t="s">
        <v>295</v>
      </c>
      <c r="C32" s="135">
        <v>8</v>
      </c>
    </row>
    <row r="33" spans="1:11" s="128" customFormat="1" x14ac:dyDescent="0.2">
      <c r="B33" s="131"/>
      <c r="C33" s="133" t="s">
        <v>286</v>
      </c>
      <c r="D33" s="134"/>
      <c r="F33" s="130">
        <v>13</v>
      </c>
    </row>
    <row r="34" spans="1:11" s="128" customFormat="1" x14ac:dyDescent="0.2">
      <c r="A34" s="129" t="s">
        <v>159</v>
      </c>
      <c r="B34" s="95" t="s">
        <v>286</v>
      </c>
      <c r="C34" s="148">
        <v>13</v>
      </c>
      <c r="E34" s="132"/>
    </row>
    <row r="35" spans="1:11" s="128" customFormat="1" x14ac:dyDescent="0.2">
      <c r="D35" s="137"/>
      <c r="E35" s="138"/>
      <c r="F35" s="128" t="s">
        <v>286</v>
      </c>
      <c r="I35" s="130">
        <v>13</v>
      </c>
    </row>
    <row r="36" spans="1:11" s="128" customFormat="1" x14ac:dyDescent="0.2">
      <c r="A36" s="129" t="s">
        <v>154</v>
      </c>
      <c r="B36" s="100" t="s">
        <v>289</v>
      </c>
      <c r="C36" s="143">
        <v>13</v>
      </c>
      <c r="E36" s="138"/>
      <c r="F36" s="131"/>
      <c r="G36" s="131"/>
      <c r="H36" s="132"/>
    </row>
    <row r="37" spans="1:11" s="128" customFormat="1" x14ac:dyDescent="0.2">
      <c r="B37" s="131"/>
      <c r="C37" s="141" t="s">
        <v>289</v>
      </c>
      <c r="E37" s="142"/>
      <c r="F37" s="140">
        <v>6</v>
      </c>
      <c r="G37" s="137"/>
      <c r="H37" s="138"/>
    </row>
    <row r="38" spans="1:11" s="128" customFormat="1" x14ac:dyDescent="0.2">
      <c r="A38" s="129" t="s">
        <v>153</v>
      </c>
      <c r="B38" s="95" t="s">
        <v>294</v>
      </c>
      <c r="C38" s="152">
        <v>4</v>
      </c>
      <c r="D38" s="131"/>
      <c r="F38" s="137"/>
      <c r="G38" s="137"/>
      <c r="H38" s="138"/>
    </row>
    <row r="39" spans="1:11" s="128" customFormat="1" ht="13.5" thickBot="1" x14ac:dyDescent="0.25">
      <c r="F39" s="137"/>
      <c r="G39" s="137"/>
      <c r="H39" s="138"/>
      <c r="J39" s="128" t="s">
        <v>286</v>
      </c>
    </row>
    <row r="40" spans="1:11" s="128" customFormat="1" x14ac:dyDescent="0.2">
      <c r="A40" s="129" t="s">
        <v>158</v>
      </c>
      <c r="B40" s="128" t="s">
        <v>292</v>
      </c>
      <c r="C40" s="130">
        <v>13</v>
      </c>
      <c r="F40" s="137"/>
      <c r="G40" s="137"/>
      <c r="H40" s="138"/>
      <c r="I40" s="145"/>
      <c r="J40" s="146" t="s">
        <v>155</v>
      </c>
      <c r="K40" s="147"/>
    </row>
    <row r="41" spans="1:11" s="128" customFormat="1" x14ac:dyDescent="0.2">
      <c r="B41" s="131"/>
      <c r="C41" s="133" t="s">
        <v>292</v>
      </c>
      <c r="D41" s="134"/>
      <c r="F41" s="140">
        <v>5</v>
      </c>
      <c r="G41" s="137"/>
      <c r="H41" s="138"/>
    </row>
    <row r="42" spans="1:11" s="128" customFormat="1" ht="13.5" thickBot="1" x14ac:dyDescent="0.25">
      <c r="A42" s="129" t="s">
        <v>151</v>
      </c>
      <c r="B42" s="134" t="s">
        <v>290</v>
      </c>
      <c r="C42" s="136">
        <v>2</v>
      </c>
      <c r="E42" s="132"/>
      <c r="F42" s="137"/>
      <c r="G42" s="137"/>
      <c r="H42" s="138"/>
      <c r="J42" s="149" t="s">
        <v>287</v>
      </c>
      <c r="K42" s="149"/>
    </row>
    <row r="43" spans="1:11" s="128" customFormat="1" x14ac:dyDescent="0.2">
      <c r="D43" s="137"/>
      <c r="E43" s="138"/>
      <c r="F43" s="134" t="s">
        <v>287</v>
      </c>
      <c r="G43" s="134"/>
      <c r="H43" s="142"/>
      <c r="I43" s="135">
        <v>8</v>
      </c>
      <c r="J43" s="146" t="s">
        <v>157</v>
      </c>
    </row>
    <row r="44" spans="1:11" s="128" customFormat="1" x14ac:dyDescent="0.2">
      <c r="A44" s="129" t="s">
        <v>152</v>
      </c>
      <c r="B44" s="128" t="s">
        <v>287</v>
      </c>
      <c r="C44" s="143">
        <v>13</v>
      </c>
      <c r="E44" s="138"/>
    </row>
    <row r="45" spans="1:11" s="128" customFormat="1" x14ac:dyDescent="0.2">
      <c r="B45" s="131"/>
      <c r="C45" s="141" t="s">
        <v>287</v>
      </c>
      <c r="E45" s="142"/>
      <c r="F45" s="130">
        <v>13</v>
      </c>
    </row>
    <row r="46" spans="1:11" s="128" customFormat="1" x14ac:dyDescent="0.2">
      <c r="A46" s="129" t="s">
        <v>156</v>
      </c>
      <c r="B46" s="134" t="s">
        <v>296</v>
      </c>
      <c r="C46" s="152">
        <v>2</v>
      </c>
      <c r="D46" s="131"/>
    </row>
    <row r="47" spans="1:11" s="128" customFormat="1" x14ac:dyDescent="0.2">
      <c r="F47" s="128" t="s">
        <v>289</v>
      </c>
      <c r="I47" s="140">
        <v>5</v>
      </c>
      <c r="J47" s="137"/>
      <c r="K47" s="137"/>
    </row>
    <row r="48" spans="1:11" s="128" customFormat="1" ht="13.5" thickBot="1" x14ac:dyDescent="0.25">
      <c r="F48" s="131"/>
      <c r="G48" s="131"/>
      <c r="H48" s="132"/>
      <c r="I48" s="149"/>
      <c r="J48" s="149" t="s">
        <v>292</v>
      </c>
      <c r="K48" s="149"/>
    </row>
    <row r="49" spans="3:11" s="128" customFormat="1" x14ac:dyDescent="0.2">
      <c r="F49" s="134" t="s">
        <v>292</v>
      </c>
      <c r="G49" s="134"/>
      <c r="H49" s="142"/>
      <c r="I49" s="130">
        <v>13</v>
      </c>
      <c r="J49" s="151" t="s">
        <v>160</v>
      </c>
      <c r="K49" s="137"/>
    </row>
    <row r="50" spans="3:11" s="128" customFormat="1" x14ac:dyDescent="0.2">
      <c r="J50" s="137"/>
      <c r="K50" s="137"/>
    </row>
    <row r="51" spans="3:11" s="128" customFormat="1" ht="13.5" thickBot="1" x14ac:dyDescent="0.25">
      <c r="G51" s="137"/>
      <c r="H51" s="137"/>
      <c r="J51" s="149" t="s">
        <v>289</v>
      </c>
      <c r="K51" s="149"/>
    </row>
    <row r="52" spans="3:11" s="128" customFormat="1" x14ac:dyDescent="0.2">
      <c r="C52" s="128" t="s">
        <v>295</v>
      </c>
      <c r="F52" s="135">
        <v>7</v>
      </c>
      <c r="J52" s="129" t="s">
        <v>161</v>
      </c>
    </row>
    <row r="53" spans="3:11" s="128" customFormat="1" x14ac:dyDescent="0.2">
      <c r="C53" s="131"/>
      <c r="D53" s="131"/>
      <c r="E53" s="132"/>
      <c r="F53" s="133" t="s">
        <v>294</v>
      </c>
      <c r="G53" s="134"/>
      <c r="H53" s="134"/>
      <c r="I53" s="130">
        <v>13</v>
      </c>
    </row>
    <row r="54" spans="3:11" s="128" customFormat="1" x14ac:dyDescent="0.2">
      <c r="C54" s="134" t="s">
        <v>294</v>
      </c>
      <c r="D54" s="134"/>
      <c r="E54" s="142"/>
      <c r="F54" s="148">
        <v>13</v>
      </c>
      <c r="H54" s="138"/>
    </row>
    <row r="55" spans="3:11" s="128" customFormat="1" ht="13.5" thickBot="1" x14ac:dyDescent="0.25">
      <c r="F55" s="137"/>
      <c r="H55" s="138"/>
      <c r="J55" s="128" t="s">
        <v>294</v>
      </c>
    </row>
    <row r="56" spans="3:11" s="128" customFormat="1" x14ac:dyDescent="0.2">
      <c r="C56" s="128" t="s">
        <v>290</v>
      </c>
      <c r="F56" s="140">
        <v>7</v>
      </c>
      <c r="H56" s="138"/>
      <c r="I56" s="145"/>
      <c r="J56" s="146" t="s">
        <v>162</v>
      </c>
      <c r="K56" s="147"/>
    </row>
    <row r="57" spans="3:11" s="128" customFormat="1" x14ac:dyDescent="0.2">
      <c r="C57" s="131"/>
      <c r="D57" s="131"/>
      <c r="E57" s="132"/>
      <c r="F57" s="141" t="s">
        <v>296</v>
      </c>
      <c r="H57" s="142"/>
      <c r="I57" s="140">
        <v>0</v>
      </c>
    </row>
    <row r="58" spans="3:11" s="128" customFormat="1" ht="13.5" thickBot="1" x14ac:dyDescent="0.25">
      <c r="C58" s="134" t="s">
        <v>296</v>
      </c>
      <c r="D58" s="134"/>
      <c r="E58" s="142"/>
      <c r="F58" s="144">
        <v>13</v>
      </c>
      <c r="G58" s="131"/>
      <c r="I58" s="137"/>
      <c r="J58" s="137" t="s">
        <v>296</v>
      </c>
      <c r="K58" s="149"/>
    </row>
    <row r="59" spans="3:11" s="128" customFormat="1" x14ac:dyDescent="0.2">
      <c r="I59" s="137"/>
      <c r="J59" s="146" t="s">
        <v>163</v>
      </c>
      <c r="K59" s="137"/>
    </row>
    <row r="60" spans="3:11" s="128" customFormat="1" x14ac:dyDescent="0.2">
      <c r="F60" s="128" t="s">
        <v>295</v>
      </c>
      <c r="I60" s="143">
        <v>13</v>
      </c>
      <c r="J60" s="137"/>
      <c r="K60" s="137"/>
    </row>
    <row r="61" spans="3:11" s="128" customFormat="1" ht="13.5" thickBot="1" x14ac:dyDescent="0.25">
      <c r="F61" s="131"/>
      <c r="G61" s="131"/>
      <c r="H61" s="132"/>
      <c r="I61" s="149"/>
      <c r="J61" s="149" t="s">
        <v>295</v>
      </c>
      <c r="K61" s="149"/>
    </row>
    <row r="62" spans="3:11" s="128" customFormat="1" x14ac:dyDescent="0.2">
      <c r="F62" s="134" t="s">
        <v>290</v>
      </c>
      <c r="G62" s="134"/>
      <c r="H62" s="142"/>
      <c r="I62" s="135">
        <v>5</v>
      </c>
      <c r="J62" s="151" t="s">
        <v>164</v>
      </c>
      <c r="K62" s="137"/>
    </row>
    <row r="63" spans="3:11" s="128" customFormat="1" x14ac:dyDescent="0.2">
      <c r="J63" s="137"/>
      <c r="K63" s="137"/>
    </row>
    <row r="64" spans="3:11" s="128" customFormat="1" ht="13.5" thickBot="1" x14ac:dyDescent="0.25">
      <c r="G64" s="137"/>
      <c r="H64" s="137"/>
      <c r="J64" s="149" t="s">
        <v>290</v>
      </c>
      <c r="K64" s="149"/>
    </row>
    <row r="65" spans="1:10" s="128" customFormat="1" x14ac:dyDescent="0.2">
      <c r="G65" s="137"/>
      <c r="H65" s="137"/>
      <c r="J65" s="129" t="s">
        <v>165</v>
      </c>
    </row>
    <row r="66" spans="1:10" s="128" customFormat="1" x14ac:dyDescent="0.2"/>
    <row r="67" spans="1:10" x14ac:dyDescent="0.2">
      <c r="A67" s="180">
        <v>1</v>
      </c>
      <c r="B67" s="181" t="s">
        <v>286</v>
      </c>
    </row>
    <row r="68" spans="1:10" x14ac:dyDescent="0.2">
      <c r="A68" s="180">
        <v>2</v>
      </c>
      <c r="B68" s="182" t="s">
        <v>287</v>
      </c>
    </row>
    <row r="69" spans="1:10" x14ac:dyDescent="0.2">
      <c r="A69" s="180">
        <v>3</v>
      </c>
      <c r="B69" s="183" t="s">
        <v>292</v>
      </c>
    </row>
    <row r="70" spans="1:10" x14ac:dyDescent="0.2">
      <c r="A70" s="180">
        <v>4</v>
      </c>
      <c r="B70" s="184" t="s">
        <v>289</v>
      </c>
    </row>
    <row r="71" spans="1:10" x14ac:dyDescent="0.2">
      <c r="A71" s="180">
        <v>5</v>
      </c>
      <c r="B71" s="184" t="s">
        <v>294</v>
      </c>
    </row>
    <row r="72" spans="1:10" x14ac:dyDescent="0.2">
      <c r="A72" s="180">
        <v>6</v>
      </c>
      <c r="B72" s="184" t="s">
        <v>296</v>
      </c>
    </row>
    <row r="73" spans="1:10" x14ac:dyDescent="0.2">
      <c r="A73" s="180">
        <v>7</v>
      </c>
      <c r="B73" s="184" t="s">
        <v>295</v>
      </c>
    </row>
    <row r="74" spans="1:10" x14ac:dyDescent="0.2">
      <c r="A74" s="180">
        <v>8</v>
      </c>
      <c r="B74" s="184" t="s">
        <v>290</v>
      </c>
    </row>
    <row r="75" spans="1:10" x14ac:dyDescent="0.2">
      <c r="A75" s="201" t="s">
        <v>255</v>
      </c>
      <c r="B75" s="185" t="s">
        <v>293</v>
      </c>
    </row>
    <row r="76" spans="1:10" x14ac:dyDescent="0.2">
      <c r="A76" s="201" t="s">
        <v>255</v>
      </c>
      <c r="B76" s="185" t="s">
        <v>140</v>
      </c>
    </row>
    <row r="77" spans="1:10" x14ac:dyDescent="0.2">
      <c r="A77" s="201" t="s">
        <v>255</v>
      </c>
      <c r="B77" s="187" t="s">
        <v>291</v>
      </c>
    </row>
    <row r="78" spans="1:10" x14ac:dyDescent="0.2">
      <c r="A78" s="201" t="s">
        <v>255</v>
      </c>
      <c r="B78" s="185" t="s">
        <v>288</v>
      </c>
    </row>
  </sheetData>
  <pageMargins left="0.39370078740157483" right="0.39370078740157483" top="0.78740157480314965" bottom="0.39370078740157483" header="0.59055118110236227" footer="0"/>
  <pageSetup paperSize="9" fitToHeight="0" orientation="landscape" verticalDpi="1200" r:id="rId1"/>
  <headerFooter>
    <oddHeader>&amp;R&amp;"Arial,Regular"&amp;9Page &amp;P of &amp;N</oddHeader>
  </headerFooter>
  <rowBreaks count="2" manualBreakCount="2">
    <brk id="28" max="16383" man="1"/>
    <brk id="6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93"/>
  <sheetViews>
    <sheetView showGridLines="0" showRowColHeaders="0" zoomScaleNormal="100" workbookViewId="0">
      <pane ySplit="2" topLeftCell="A3" activePane="bottomLeft" state="frozen"/>
      <selection activeCell="G1" sqref="G1"/>
      <selection pane="bottomLeft" activeCell="G1" sqref="G1"/>
    </sheetView>
  </sheetViews>
  <sheetFormatPr defaultRowHeight="12.75" x14ac:dyDescent="0.2"/>
  <cols>
    <col min="1" max="1" width="5.5703125" style="66" customWidth="1"/>
    <col min="2" max="2" width="33" style="66" customWidth="1"/>
    <col min="3" max="3" width="7.28515625" style="66" customWidth="1"/>
    <col min="4" max="4" width="7.42578125" style="66" bestFit="1" customWidth="1"/>
    <col min="5" max="5" width="9.140625" style="66" bestFit="1" customWidth="1"/>
    <col min="6" max="6" width="6.7109375" style="66" bestFit="1" customWidth="1"/>
    <col min="7" max="7" width="5.140625" style="66" bestFit="1" customWidth="1"/>
    <col min="8" max="8" width="9.140625" style="66" customWidth="1"/>
    <col min="9" max="9" width="9.140625" style="66"/>
    <col min="10" max="10" width="9.140625" style="283" customWidth="1"/>
    <col min="11" max="16384" width="9.140625" style="66"/>
  </cols>
  <sheetData>
    <row r="1" spans="1:10" x14ac:dyDescent="0.2">
      <c r="A1" s="239" t="s">
        <v>166</v>
      </c>
      <c r="E1" s="66" t="str">
        <f>HYPERLINK("#Üldreiting!T1","Reiting")</f>
        <v>Reiting</v>
      </c>
      <c r="F1" s="118" t="str">
        <f>HYPERLINK("#Üldreiting!AH1","Reiting")</f>
        <v>Reiting</v>
      </c>
      <c r="G1" s="285"/>
      <c r="H1" s="285"/>
    </row>
    <row r="2" spans="1:10" x14ac:dyDescent="0.2">
      <c r="A2" s="285" t="s">
        <v>428</v>
      </c>
    </row>
    <row r="3" spans="1:10" x14ac:dyDescent="0.2">
      <c r="A3" s="66" t="s">
        <v>267</v>
      </c>
    </row>
    <row r="4" spans="1:10" x14ac:dyDescent="0.2">
      <c r="A4" s="66" t="s">
        <v>297</v>
      </c>
    </row>
    <row r="6" spans="1:10" s="69" customFormat="1" x14ac:dyDescent="0.2">
      <c r="A6" s="119" t="s">
        <v>423</v>
      </c>
      <c r="B6" s="346"/>
      <c r="C6" s="68" t="s">
        <v>120</v>
      </c>
      <c r="D6" s="68" t="s">
        <v>121</v>
      </c>
      <c r="E6" s="68" t="s">
        <v>122</v>
      </c>
      <c r="F6" s="68" t="s">
        <v>123</v>
      </c>
      <c r="G6" s="68" t="s">
        <v>22</v>
      </c>
      <c r="J6" s="76"/>
    </row>
    <row r="7" spans="1:10" s="69" customFormat="1" x14ac:dyDescent="0.2">
      <c r="A7" s="67">
        <v>1</v>
      </c>
      <c r="B7" s="279" t="s">
        <v>237</v>
      </c>
      <c r="C7" s="71">
        <v>13</v>
      </c>
      <c r="D7" s="72">
        <v>5</v>
      </c>
      <c r="E7" s="72"/>
      <c r="F7" s="72">
        <v>6</v>
      </c>
      <c r="G7" s="308" t="s">
        <v>129</v>
      </c>
      <c r="J7" s="76"/>
    </row>
    <row r="8" spans="1:10" s="69" customFormat="1" x14ac:dyDescent="0.2">
      <c r="A8" s="67">
        <v>2</v>
      </c>
      <c r="B8" s="309" t="s">
        <v>239</v>
      </c>
      <c r="C8" s="72">
        <v>4</v>
      </c>
      <c r="D8" s="72"/>
      <c r="E8" s="71">
        <v>13</v>
      </c>
      <c r="F8" s="71">
        <v>13</v>
      </c>
      <c r="G8" s="308" t="s">
        <v>127</v>
      </c>
      <c r="J8" s="76"/>
    </row>
    <row r="9" spans="1:10" s="69" customFormat="1" x14ac:dyDescent="0.2">
      <c r="A9" s="67">
        <v>3</v>
      </c>
      <c r="B9" s="309" t="s">
        <v>406</v>
      </c>
      <c r="C9" s="71">
        <v>13</v>
      </c>
      <c r="D9" s="71">
        <v>13</v>
      </c>
      <c r="E9" s="72"/>
      <c r="F9" s="72"/>
      <c r="G9" s="308" t="s">
        <v>125</v>
      </c>
      <c r="J9" s="76"/>
    </row>
    <row r="10" spans="1:10" s="69" customFormat="1" x14ac:dyDescent="0.2">
      <c r="A10" s="67">
        <v>4</v>
      </c>
      <c r="B10" s="279" t="s">
        <v>408</v>
      </c>
      <c r="C10" s="72">
        <v>2</v>
      </c>
      <c r="D10" s="72"/>
      <c r="E10" s="72">
        <v>2</v>
      </c>
      <c r="F10" s="72"/>
      <c r="G10" s="308" t="s">
        <v>172</v>
      </c>
      <c r="J10" s="76"/>
    </row>
    <row r="11" spans="1:10" s="69" customFormat="1" x14ac:dyDescent="0.2">
      <c r="A11" s="75"/>
      <c r="B11" s="199"/>
      <c r="C11" s="77"/>
      <c r="D11" s="77"/>
      <c r="E11" s="77"/>
      <c r="F11" s="78"/>
      <c r="G11" s="79"/>
      <c r="J11" s="76"/>
    </row>
    <row r="12" spans="1:10" s="69" customFormat="1" x14ac:dyDescent="0.2">
      <c r="A12" s="119" t="s">
        <v>424</v>
      </c>
      <c r="B12" s="346"/>
      <c r="C12" s="68" t="s">
        <v>120</v>
      </c>
      <c r="D12" s="68" t="s">
        <v>121</v>
      </c>
      <c r="E12" s="68" t="s">
        <v>122</v>
      </c>
      <c r="F12" s="68" t="s">
        <v>123</v>
      </c>
      <c r="G12" s="68" t="s">
        <v>22</v>
      </c>
      <c r="J12" s="76"/>
    </row>
    <row r="13" spans="1:10" s="69" customFormat="1" x14ac:dyDescent="0.2">
      <c r="A13" s="67">
        <v>1</v>
      </c>
      <c r="B13" s="279" t="s">
        <v>400</v>
      </c>
      <c r="C13" s="71">
        <v>13</v>
      </c>
      <c r="D13" s="72">
        <v>5</v>
      </c>
      <c r="E13" s="72"/>
      <c r="F13" s="71">
        <v>13</v>
      </c>
      <c r="G13" s="308" t="s">
        <v>127</v>
      </c>
      <c r="J13" s="76"/>
    </row>
    <row r="14" spans="1:10" s="69" customFormat="1" x14ac:dyDescent="0.2">
      <c r="A14" s="67">
        <v>2</v>
      </c>
      <c r="B14" s="279" t="s">
        <v>270</v>
      </c>
      <c r="C14" s="72">
        <v>2</v>
      </c>
      <c r="D14" s="72"/>
      <c r="E14" s="71">
        <v>13</v>
      </c>
      <c r="F14" s="72">
        <v>6</v>
      </c>
      <c r="G14" s="308" t="s">
        <v>129</v>
      </c>
      <c r="J14" s="76"/>
    </row>
    <row r="15" spans="1:10" s="69" customFormat="1" x14ac:dyDescent="0.2">
      <c r="A15" s="67">
        <v>3</v>
      </c>
      <c r="B15" s="309" t="s">
        <v>276</v>
      </c>
      <c r="C15" s="71">
        <v>13</v>
      </c>
      <c r="D15" s="71">
        <v>13</v>
      </c>
      <c r="E15" s="72"/>
      <c r="F15" s="72"/>
      <c r="G15" s="308" t="s">
        <v>125</v>
      </c>
      <c r="J15" s="76"/>
    </row>
    <row r="16" spans="1:10" s="69" customFormat="1" x14ac:dyDescent="0.2">
      <c r="A16" s="67">
        <v>4</v>
      </c>
      <c r="B16" s="191"/>
      <c r="C16" s="72">
        <v>0</v>
      </c>
      <c r="D16" s="72"/>
      <c r="E16" s="72">
        <v>0</v>
      </c>
      <c r="F16" s="72"/>
      <c r="G16" s="73"/>
      <c r="J16" s="76"/>
    </row>
    <row r="17" spans="1:10" s="69" customFormat="1" x14ac:dyDescent="0.2">
      <c r="A17" s="75"/>
      <c r="B17" s="199"/>
      <c r="C17" s="77"/>
      <c r="D17" s="77"/>
      <c r="E17" s="77"/>
      <c r="F17" s="78"/>
      <c r="G17" s="79"/>
      <c r="J17" s="76"/>
    </row>
    <row r="18" spans="1:10" s="69" customFormat="1" x14ac:dyDescent="0.2">
      <c r="A18" s="119" t="s">
        <v>425</v>
      </c>
      <c r="B18" s="346"/>
      <c r="C18" s="68" t="s">
        <v>120</v>
      </c>
      <c r="D18" s="68" t="s">
        <v>121</v>
      </c>
      <c r="E18" s="68" t="s">
        <v>122</v>
      </c>
      <c r="F18" s="68" t="s">
        <v>123</v>
      </c>
      <c r="G18" s="68" t="s">
        <v>22</v>
      </c>
      <c r="J18" s="76"/>
    </row>
    <row r="19" spans="1:10" s="69" customFormat="1" x14ac:dyDescent="0.2">
      <c r="A19" s="67">
        <v>1</v>
      </c>
      <c r="B19" s="279" t="s">
        <v>401</v>
      </c>
      <c r="C19" s="71">
        <v>13</v>
      </c>
      <c r="D19" s="72">
        <v>10</v>
      </c>
      <c r="E19" s="72"/>
      <c r="F19" s="72">
        <v>11</v>
      </c>
      <c r="G19" s="308" t="s">
        <v>129</v>
      </c>
      <c r="J19" s="76"/>
    </row>
    <row r="20" spans="1:10" s="69" customFormat="1" x14ac:dyDescent="0.2">
      <c r="A20" s="67">
        <v>2</v>
      </c>
      <c r="B20" s="309" t="s">
        <v>403</v>
      </c>
      <c r="C20" s="71">
        <v>13</v>
      </c>
      <c r="D20" s="71">
        <v>13</v>
      </c>
      <c r="E20" s="72"/>
      <c r="F20" s="72"/>
      <c r="G20" s="308" t="s">
        <v>125</v>
      </c>
      <c r="J20" s="76"/>
    </row>
    <row r="21" spans="1:10" s="69" customFormat="1" x14ac:dyDescent="0.2">
      <c r="A21" s="67">
        <v>3</v>
      </c>
      <c r="B21" s="309" t="s">
        <v>243</v>
      </c>
      <c r="C21" s="72">
        <v>6</v>
      </c>
      <c r="D21" s="72"/>
      <c r="E21" s="71">
        <v>13</v>
      </c>
      <c r="F21" s="71">
        <v>13</v>
      </c>
      <c r="G21" s="308" t="s">
        <v>127</v>
      </c>
      <c r="J21" s="76"/>
    </row>
    <row r="22" spans="1:10" s="69" customFormat="1" x14ac:dyDescent="0.2">
      <c r="A22" s="67">
        <v>4</v>
      </c>
      <c r="B22" s="197"/>
      <c r="C22" s="72">
        <v>0</v>
      </c>
      <c r="D22" s="72"/>
      <c r="E22" s="72">
        <v>0</v>
      </c>
      <c r="F22" s="72"/>
      <c r="G22" s="73"/>
      <c r="J22" s="76"/>
    </row>
    <row r="23" spans="1:10" s="69" customFormat="1" x14ac:dyDescent="0.2">
      <c r="A23" s="75"/>
      <c r="B23" s="199"/>
      <c r="C23" s="77"/>
      <c r="D23" s="77"/>
      <c r="E23" s="77"/>
      <c r="F23" s="78"/>
      <c r="G23" s="79"/>
      <c r="J23" s="76"/>
    </row>
    <row r="24" spans="1:10" s="69" customFormat="1" x14ac:dyDescent="0.2">
      <c r="A24" s="119" t="s">
        <v>426</v>
      </c>
      <c r="B24" s="346"/>
      <c r="C24" s="68" t="s">
        <v>120</v>
      </c>
      <c r="D24" s="68" t="s">
        <v>121</v>
      </c>
      <c r="E24" s="68" t="s">
        <v>122</v>
      </c>
      <c r="F24" s="68" t="s">
        <v>123</v>
      </c>
      <c r="G24" s="68" t="s">
        <v>22</v>
      </c>
      <c r="J24" s="76"/>
    </row>
    <row r="25" spans="1:10" s="69" customFormat="1" x14ac:dyDescent="0.2">
      <c r="A25" s="67">
        <v>1</v>
      </c>
      <c r="B25" s="309" t="s">
        <v>402</v>
      </c>
      <c r="C25" s="72">
        <v>8</v>
      </c>
      <c r="D25" s="72"/>
      <c r="E25" s="71">
        <v>13</v>
      </c>
      <c r="F25" s="71">
        <v>13</v>
      </c>
      <c r="G25" s="308" t="s">
        <v>127</v>
      </c>
      <c r="J25" s="76"/>
    </row>
    <row r="26" spans="1:10" s="69" customFormat="1" x14ac:dyDescent="0.2">
      <c r="A26" s="67">
        <v>2</v>
      </c>
      <c r="B26" s="279" t="s">
        <v>404</v>
      </c>
      <c r="C26" s="72">
        <v>7</v>
      </c>
      <c r="D26" s="72"/>
      <c r="E26" s="72">
        <v>5</v>
      </c>
      <c r="F26" s="72"/>
      <c r="G26" s="308" t="s">
        <v>172</v>
      </c>
      <c r="J26" s="76"/>
    </row>
    <row r="27" spans="1:10" s="69" customFormat="1" x14ac:dyDescent="0.2">
      <c r="A27" s="67">
        <v>3</v>
      </c>
      <c r="B27" s="279" t="s">
        <v>240</v>
      </c>
      <c r="C27" s="71">
        <v>13</v>
      </c>
      <c r="D27" s="72">
        <v>11</v>
      </c>
      <c r="E27" s="72"/>
      <c r="F27" s="72">
        <v>7</v>
      </c>
      <c r="G27" s="308" t="s">
        <v>129</v>
      </c>
      <c r="J27" s="76"/>
    </row>
    <row r="28" spans="1:10" s="69" customFormat="1" x14ac:dyDescent="0.2">
      <c r="A28" s="67">
        <v>4</v>
      </c>
      <c r="B28" s="309" t="s">
        <v>409</v>
      </c>
      <c r="C28" s="71">
        <v>13</v>
      </c>
      <c r="D28" s="71">
        <v>13</v>
      </c>
      <c r="E28" s="72"/>
      <c r="F28" s="72"/>
      <c r="G28" s="308" t="s">
        <v>125</v>
      </c>
      <c r="J28" s="76"/>
    </row>
    <row r="29" spans="1:10" s="69" customFormat="1" x14ac:dyDescent="0.2">
      <c r="A29" s="75"/>
      <c r="B29" s="199"/>
      <c r="C29" s="77"/>
      <c r="D29" s="77"/>
      <c r="E29" s="77"/>
      <c r="F29" s="78"/>
      <c r="G29" s="79"/>
      <c r="J29" s="76"/>
    </row>
    <row r="30" spans="1:10" s="69" customFormat="1" x14ac:dyDescent="0.2">
      <c r="A30" s="119" t="s">
        <v>427</v>
      </c>
      <c r="B30" s="346"/>
      <c r="C30" s="68" t="s">
        <v>120</v>
      </c>
      <c r="D30" s="68" t="s">
        <v>121</v>
      </c>
      <c r="E30" s="68" t="s">
        <v>122</v>
      </c>
      <c r="F30" s="68" t="s">
        <v>123</v>
      </c>
      <c r="G30" s="68" t="s">
        <v>22</v>
      </c>
      <c r="J30" s="76"/>
    </row>
    <row r="31" spans="1:10" s="69" customFormat="1" x14ac:dyDescent="0.2">
      <c r="A31" s="67">
        <v>1</v>
      </c>
      <c r="B31" s="279" t="s">
        <v>171</v>
      </c>
      <c r="C31" s="71">
        <v>13</v>
      </c>
      <c r="D31" s="72">
        <v>12</v>
      </c>
      <c r="E31" s="72"/>
      <c r="F31" s="71">
        <v>13</v>
      </c>
      <c r="G31" s="308" t="s">
        <v>127</v>
      </c>
      <c r="J31" s="76"/>
    </row>
    <row r="32" spans="1:10" s="69" customFormat="1" x14ac:dyDescent="0.2">
      <c r="A32" s="67">
        <v>2</v>
      </c>
      <c r="B32" s="309" t="s">
        <v>405</v>
      </c>
      <c r="C32" s="71">
        <v>13</v>
      </c>
      <c r="D32" s="71">
        <v>13</v>
      </c>
      <c r="E32" s="72"/>
      <c r="F32" s="72"/>
      <c r="G32" s="308" t="s">
        <v>125</v>
      </c>
      <c r="J32" s="76"/>
    </row>
    <row r="33" spans="1:11" s="69" customFormat="1" x14ac:dyDescent="0.2">
      <c r="A33" s="67">
        <v>3</v>
      </c>
      <c r="B33" s="279" t="s">
        <v>407</v>
      </c>
      <c r="C33" s="72">
        <v>6</v>
      </c>
      <c r="D33" s="72"/>
      <c r="E33" s="71">
        <v>13</v>
      </c>
      <c r="F33" s="72">
        <v>5</v>
      </c>
      <c r="G33" s="308" t="s">
        <v>129</v>
      </c>
      <c r="J33" s="76"/>
    </row>
    <row r="34" spans="1:11" s="69" customFormat="1" x14ac:dyDescent="0.2">
      <c r="A34" s="67">
        <v>4</v>
      </c>
      <c r="B34" s="197"/>
      <c r="C34" s="72">
        <v>0</v>
      </c>
      <c r="D34" s="72"/>
      <c r="E34" s="72">
        <v>0</v>
      </c>
      <c r="F34" s="72"/>
      <c r="G34" s="73"/>
      <c r="J34" s="76"/>
    </row>
    <row r="36" spans="1:11" s="153" customFormat="1" x14ac:dyDescent="0.2">
      <c r="A36" s="205" t="s">
        <v>249</v>
      </c>
      <c r="B36" s="167"/>
      <c r="C36" s="77"/>
      <c r="D36" s="77"/>
      <c r="E36" s="77"/>
      <c r="F36" s="78"/>
      <c r="G36" s="79"/>
    </row>
    <row r="37" spans="1:11" s="153" customFormat="1" x14ac:dyDescent="0.2"/>
    <row r="38" spans="1:11" s="153" customFormat="1" x14ac:dyDescent="0.2">
      <c r="A38" s="206" t="s">
        <v>152</v>
      </c>
      <c r="B38" s="153" t="s">
        <v>406</v>
      </c>
      <c r="C38" s="162">
        <v>13</v>
      </c>
    </row>
    <row r="39" spans="1:11" s="153" customFormat="1" x14ac:dyDescent="0.2">
      <c r="A39" s="154"/>
      <c r="B39" s="158"/>
      <c r="C39" s="160" t="s">
        <v>406</v>
      </c>
      <c r="D39" s="161"/>
      <c r="F39" s="156">
        <v>12</v>
      </c>
    </row>
    <row r="40" spans="1:11" s="153" customFormat="1" x14ac:dyDescent="0.2">
      <c r="A40" s="154" t="s">
        <v>250</v>
      </c>
      <c r="B40" s="161" t="s">
        <v>405</v>
      </c>
      <c r="C40" s="214">
        <v>10</v>
      </c>
      <c r="E40" s="165"/>
    </row>
    <row r="41" spans="1:11" s="153" customFormat="1" x14ac:dyDescent="0.2">
      <c r="A41" s="154"/>
      <c r="D41" s="167"/>
      <c r="E41" s="168"/>
      <c r="F41" s="173" t="s">
        <v>243</v>
      </c>
      <c r="I41" s="162">
        <v>13</v>
      </c>
    </row>
    <row r="42" spans="1:11" s="153" customFormat="1" x14ac:dyDescent="0.2">
      <c r="A42" s="154" t="s">
        <v>156</v>
      </c>
      <c r="B42" s="153" t="s">
        <v>402</v>
      </c>
      <c r="C42" s="175">
        <v>7</v>
      </c>
      <c r="E42" s="168"/>
      <c r="F42" s="208"/>
      <c r="G42" s="158"/>
      <c r="H42" s="165"/>
    </row>
    <row r="43" spans="1:11" s="153" customFormat="1" x14ac:dyDescent="0.2">
      <c r="A43" s="154"/>
      <c r="B43" s="158"/>
      <c r="C43" s="173" t="s">
        <v>243</v>
      </c>
      <c r="E43" s="174"/>
      <c r="F43" s="207">
        <v>13</v>
      </c>
      <c r="G43" s="167"/>
      <c r="H43" s="168"/>
    </row>
    <row r="44" spans="1:11" s="153" customFormat="1" x14ac:dyDescent="0.2">
      <c r="A44" s="154" t="s">
        <v>153</v>
      </c>
      <c r="B44" s="161" t="s">
        <v>243</v>
      </c>
      <c r="C44" s="176">
        <v>13</v>
      </c>
      <c r="D44" s="158"/>
      <c r="F44" s="167"/>
      <c r="G44" s="167"/>
      <c r="H44" s="168"/>
    </row>
    <row r="45" spans="1:11" s="153" customFormat="1" ht="13.5" thickBot="1" x14ac:dyDescent="0.25">
      <c r="A45" s="177"/>
      <c r="F45" s="167"/>
      <c r="G45" s="167"/>
      <c r="H45" s="168"/>
      <c r="J45" s="153" t="s">
        <v>243</v>
      </c>
    </row>
    <row r="46" spans="1:11" s="153" customFormat="1" x14ac:dyDescent="0.2">
      <c r="A46" s="206" t="s">
        <v>158</v>
      </c>
      <c r="B46" s="153" t="s">
        <v>403</v>
      </c>
      <c r="C46" s="156">
        <v>8</v>
      </c>
      <c r="F46" s="167"/>
      <c r="G46" s="167"/>
      <c r="H46" s="168"/>
      <c r="I46" s="171"/>
      <c r="J46" s="211" t="s">
        <v>155</v>
      </c>
      <c r="K46" s="172"/>
    </row>
    <row r="47" spans="1:11" s="153" customFormat="1" x14ac:dyDescent="0.2">
      <c r="A47" s="154"/>
      <c r="B47" s="158"/>
      <c r="C47" s="160" t="s">
        <v>276</v>
      </c>
      <c r="D47" s="161"/>
      <c r="F47" s="175">
        <v>3</v>
      </c>
      <c r="G47" s="167"/>
      <c r="H47" s="168"/>
      <c r="I47" s="167"/>
      <c r="J47" s="167"/>
      <c r="K47" s="167"/>
    </row>
    <row r="48" spans="1:11" s="153" customFormat="1" ht="13.5" thickBot="1" x14ac:dyDescent="0.25">
      <c r="A48" s="154" t="s">
        <v>154</v>
      </c>
      <c r="B48" s="312" t="s">
        <v>276</v>
      </c>
      <c r="C48" s="164">
        <v>13</v>
      </c>
      <c r="E48" s="165"/>
      <c r="F48" s="167"/>
      <c r="G48" s="167"/>
      <c r="H48" s="168"/>
      <c r="I48" s="167"/>
      <c r="J48" s="169" t="s">
        <v>239</v>
      </c>
      <c r="K48" s="169"/>
    </row>
    <row r="49" spans="1:12" s="153" customFormat="1" x14ac:dyDescent="0.2">
      <c r="A49" s="154"/>
      <c r="D49" s="167"/>
      <c r="E49" s="168"/>
      <c r="F49" s="161" t="s">
        <v>239</v>
      </c>
      <c r="G49" s="161"/>
      <c r="H49" s="174"/>
      <c r="I49" s="175">
        <v>2</v>
      </c>
      <c r="J49" s="211" t="s">
        <v>157</v>
      </c>
      <c r="K49" s="167"/>
    </row>
    <row r="50" spans="1:12" s="153" customFormat="1" x14ac:dyDescent="0.2">
      <c r="A50" s="154" t="s">
        <v>159</v>
      </c>
      <c r="B50" s="153" t="s">
        <v>239</v>
      </c>
      <c r="C50" s="207">
        <v>13</v>
      </c>
      <c r="E50" s="168"/>
      <c r="F50" s="173"/>
      <c r="G50" s="167"/>
      <c r="H50" s="167"/>
      <c r="I50" s="167"/>
      <c r="J50" s="167"/>
      <c r="K50" s="167"/>
    </row>
    <row r="51" spans="1:12" s="153" customFormat="1" x14ac:dyDescent="0.2">
      <c r="A51" s="154"/>
      <c r="B51" s="158"/>
      <c r="C51" s="173" t="s">
        <v>239</v>
      </c>
      <c r="E51" s="174"/>
      <c r="F51" s="207">
        <v>13</v>
      </c>
      <c r="I51" s="167"/>
      <c r="J51" s="167"/>
      <c r="K51" s="167"/>
    </row>
    <row r="52" spans="1:12" s="153" customFormat="1" x14ac:dyDescent="0.2">
      <c r="A52" s="154" t="s">
        <v>150</v>
      </c>
      <c r="B52" s="161" t="s">
        <v>409</v>
      </c>
      <c r="C52" s="213">
        <v>1</v>
      </c>
      <c r="D52" s="158"/>
      <c r="F52" s="167"/>
      <c r="G52" s="167"/>
      <c r="H52" s="167"/>
      <c r="I52" s="167"/>
      <c r="J52" s="167"/>
      <c r="K52" s="167"/>
    </row>
    <row r="53" spans="1:12" s="153" customFormat="1" x14ac:dyDescent="0.2">
      <c r="F53" s="153" t="s">
        <v>406</v>
      </c>
      <c r="I53" s="315">
        <v>13</v>
      </c>
    </row>
    <row r="54" spans="1:12" s="153" customFormat="1" ht="13.5" thickBot="1" x14ac:dyDescent="0.25">
      <c r="F54" s="310"/>
      <c r="G54" s="158"/>
      <c r="H54" s="165"/>
      <c r="I54" s="313"/>
      <c r="J54" s="169" t="s">
        <v>406</v>
      </c>
      <c r="K54" s="169"/>
    </row>
    <row r="55" spans="1:12" s="153" customFormat="1" x14ac:dyDescent="0.2">
      <c r="F55" s="161" t="s">
        <v>276</v>
      </c>
      <c r="G55" s="161"/>
      <c r="H55" s="174"/>
      <c r="I55" s="314">
        <v>1</v>
      </c>
      <c r="J55" s="179" t="s">
        <v>160</v>
      </c>
      <c r="K55" s="167"/>
    </row>
    <row r="56" spans="1:12" s="153" customFormat="1" x14ac:dyDescent="0.2">
      <c r="J56" s="167"/>
      <c r="K56" s="167"/>
    </row>
    <row r="57" spans="1:12" s="153" customFormat="1" ht="13.5" thickBot="1" x14ac:dyDescent="0.25">
      <c r="G57" s="167"/>
      <c r="H57" s="167"/>
      <c r="J57" s="169" t="s">
        <v>276</v>
      </c>
      <c r="K57" s="169"/>
    </row>
    <row r="58" spans="1:12" s="153" customFormat="1" x14ac:dyDescent="0.2">
      <c r="G58" s="167"/>
      <c r="H58" s="167"/>
      <c r="J58" s="177" t="s">
        <v>161</v>
      </c>
    </row>
    <row r="59" spans="1:12" s="153" customFormat="1" x14ac:dyDescent="0.2">
      <c r="I59" s="167"/>
      <c r="J59" s="167"/>
      <c r="L59" s="177"/>
    </row>
    <row r="60" spans="1:12" s="153" customFormat="1" x14ac:dyDescent="0.2">
      <c r="A60" s="215" t="s">
        <v>254</v>
      </c>
      <c r="I60" s="167"/>
      <c r="J60" s="167"/>
      <c r="L60" s="177"/>
    </row>
    <row r="61" spans="1:12" s="153" customFormat="1" x14ac:dyDescent="0.2">
      <c r="A61" s="215"/>
      <c r="I61" s="167"/>
      <c r="J61" s="167"/>
      <c r="L61" s="177"/>
    </row>
    <row r="62" spans="1:12" s="153" customFormat="1" x14ac:dyDescent="0.2">
      <c r="C62" s="178" t="s">
        <v>405</v>
      </c>
      <c r="D62" s="156"/>
      <c r="E62" s="156"/>
      <c r="F62" s="156">
        <v>6</v>
      </c>
      <c r="H62" s="156"/>
      <c r="I62" s="156"/>
    </row>
    <row r="63" spans="1:12" s="153" customFormat="1" x14ac:dyDescent="0.2">
      <c r="C63" s="216"/>
      <c r="D63" s="216"/>
      <c r="E63" s="217"/>
      <c r="F63" s="218" t="s">
        <v>402</v>
      </c>
      <c r="H63" s="156"/>
      <c r="I63" s="162">
        <v>13</v>
      </c>
    </row>
    <row r="64" spans="1:12" s="153" customFormat="1" x14ac:dyDescent="0.2">
      <c r="C64" s="218" t="s">
        <v>402</v>
      </c>
      <c r="D64" s="218"/>
      <c r="E64" s="219"/>
      <c r="F64" s="162">
        <v>13</v>
      </c>
      <c r="G64" s="310"/>
      <c r="H64" s="217"/>
      <c r="I64" s="156"/>
    </row>
    <row r="65" spans="1:11" s="153" customFormat="1" ht="13.5" thickBot="1" x14ac:dyDescent="0.25">
      <c r="C65" s="156"/>
      <c r="D65" s="156"/>
      <c r="E65" s="156"/>
      <c r="F65" s="175"/>
      <c r="G65" s="167"/>
      <c r="H65" s="220"/>
      <c r="I65" s="156"/>
      <c r="J65" s="153" t="s">
        <v>402</v>
      </c>
    </row>
    <row r="66" spans="1:11" s="153" customFormat="1" x14ac:dyDescent="0.2">
      <c r="C66" s="311" t="s">
        <v>403</v>
      </c>
      <c r="D66" s="156"/>
      <c r="E66" s="156"/>
      <c r="F66" s="162">
        <v>13</v>
      </c>
      <c r="G66" s="167"/>
      <c r="H66" s="220"/>
      <c r="I66" s="221"/>
      <c r="J66" s="211" t="s">
        <v>162</v>
      </c>
      <c r="K66" s="172"/>
    </row>
    <row r="67" spans="1:11" s="153" customFormat="1" x14ac:dyDescent="0.2">
      <c r="C67" s="216"/>
      <c r="D67" s="216"/>
      <c r="E67" s="217"/>
      <c r="F67" s="156" t="s">
        <v>403</v>
      </c>
      <c r="G67" s="161"/>
      <c r="H67" s="219"/>
      <c r="I67" s="175">
        <v>8</v>
      </c>
    </row>
    <row r="68" spans="1:11" s="153" customFormat="1" ht="13.5" thickBot="1" x14ac:dyDescent="0.25">
      <c r="C68" s="218" t="s">
        <v>409</v>
      </c>
      <c r="D68" s="218"/>
      <c r="E68" s="219"/>
      <c r="F68" s="216">
        <v>7</v>
      </c>
      <c r="H68" s="156"/>
      <c r="I68" s="175"/>
      <c r="J68" s="167" t="s">
        <v>403</v>
      </c>
      <c r="K68" s="169"/>
    </row>
    <row r="69" spans="1:11" s="153" customFormat="1" x14ac:dyDescent="0.2">
      <c r="C69" s="156"/>
      <c r="D69" s="156"/>
      <c r="E69" s="156"/>
      <c r="F69" s="156"/>
      <c r="H69" s="156"/>
      <c r="I69" s="175"/>
      <c r="J69" s="211" t="s">
        <v>163</v>
      </c>
      <c r="K69" s="167"/>
    </row>
    <row r="70" spans="1:11" s="153" customFormat="1" x14ac:dyDescent="0.2">
      <c r="C70" s="156"/>
      <c r="D70" s="156"/>
      <c r="E70" s="175"/>
      <c r="F70" s="156" t="s">
        <v>405</v>
      </c>
      <c r="H70" s="156"/>
      <c r="I70" s="175">
        <v>9</v>
      </c>
      <c r="J70" s="167"/>
      <c r="K70" s="167"/>
    </row>
    <row r="71" spans="1:11" s="153" customFormat="1" ht="13.5" thickBot="1" x14ac:dyDescent="0.25">
      <c r="C71" s="156"/>
      <c r="D71" s="156"/>
      <c r="E71" s="175"/>
      <c r="F71" s="216"/>
      <c r="G71" s="310"/>
      <c r="H71" s="217"/>
      <c r="I71" s="222"/>
      <c r="J71" s="169" t="s">
        <v>409</v>
      </c>
      <c r="K71" s="169"/>
    </row>
    <row r="72" spans="1:11" s="153" customFormat="1" x14ac:dyDescent="0.2">
      <c r="C72" s="156"/>
      <c r="D72" s="156"/>
      <c r="E72" s="175"/>
      <c r="F72" s="218" t="s">
        <v>409</v>
      </c>
      <c r="G72" s="161"/>
      <c r="H72" s="219"/>
      <c r="I72" s="162">
        <v>13</v>
      </c>
      <c r="J72" s="179" t="s">
        <v>164</v>
      </c>
      <c r="K72" s="167"/>
    </row>
    <row r="73" spans="1:11" s="153" customFormat="1" x14ac:dyDescent="0.2">
      <c r="E73" s="167"/>
      <c r="J73" s="167"/>
      <c r="K73" s="167"/>
    </row>
    <row r="74" spans="1:11" s="153" customFormat="1" ht="13.5" thickBot="1" x14ac:dyDescent="0.25">
      <c r="G74" s="167"/>
      <c r="H74" s="167"/>
      <c r="J74" s="169" t="s">
        <v>405</v>
      </c>
      <c r="K74" s="169"/>
    </row>
    <row r="75" spans="1:11" s="153" customFormat="1" x14ac:dyDescent="0.2">
      <c r="G75" s="167"/>
      <c r="H75" s="167"/>
      <c r="J75" s="179" t="s">
        <v>165</v>
      </c>
    </row>
    <row r="77" spans="1:11" x14ac:dyDescent="0.2">
      <c r="A77" s="180">
        <v>1</v>
      </c>
      <c r="B77" s="181" t="s">
        <v>243</v>
      </c>
      <c r="C77" s="301"/>
    </row>
    <row r="78" spans="1:11" x14ac:dyDescent="0.2">
      <c r="A78" s="180">
        <v>2</v>
      </c>
      <c r="B78" s="182" t="s">
        <v>239</v>
      </c>
      <c r="C78" s="301"/>
    </row>
    <row r="79" spans="1:11" x14ac:dyDescent="0.2">
      <c r="A79" s="180">
        <v>3</v>
      </c>
      <c r="B79" s="183" t="s">
        <v>406</v>
      </c>
      <c r="C79" s="301"/>
    </row>
    <row r="80" spans="1:11" x14ac:dyDescent="0.2">
      <c r="A80" s="180">
        <v>4</v>
      </c>
      <c r="B80" s="184" t="s">
        <v>276</v>
      </c>
      <c r="C80" s="301"/>
    </row>
    <row r="81" spans="1:3" x14ac:dyDescent="0.2">
      <c r="A81" s="180">
        <v>5</v>
      </c>
      <c r="B81" s="184" t="s">
        <v>402</v>
      </c>
      <c r="C81" s="301"/>
    </row>
    <row r="82" spans="1:3" x14ac:dyDescent="0.2">
      <c r="A82" s="180">
        <v>6</v>
      </c>
      <c r="B82" s="184" t="s">
        <v>403</v>
      </c>
      <c r="C82" s="301"/>
    </row>
    <row r="83" spans="1:3" x14ac:dyDescent="0.2">
      <c r="A83" s="180">
        <v>7</v>
      </c>
      <c r="B83" s="184" t="s">
        <v>409</v>
      </c>
      <c r="C83" s="301"/>
    </row>
    <row r="84" spans="1:3" x14ac:dyDescent="0.2">
      <c r="A84" s="180">
        <v>8</v>
      </c>
      <c r="B84" s="184" t="s">
        <v>405</v>
      </c>
      <c r="C84" s="301"/>
    </row>
    <row r="85" spans="1:3" x14ac:dyDescent="0.2">
      <c r="A85" s="300" t="s">
        <v>265</v>
      </c>
      <c r="B85" s="74" t="s">
        <v>400</v>
      </c>
      <c r="C85" s="301"/>
    </row>
    <row r="86" spans="1:3" x14ac:dyDescent="0.2">
      <c r="A86" s="300" t="s">
        <v>265</v>
      </c>
      <c r="B86" s="284" t="s">
        <v>171</v>
      </c>
      <c r="C86" s="301"/>
    </row>
    <row r="87" spans="1:3" x14ac:dyDescent="0.2">
      <c r="A87" s="300" t="s">
        <v>432</v>
      </c>
      <c r="B87" s="74" t="s">
        <v>401</v>
      </c>
      <c r="C87" s="301"/>
    </row>
    <row r="88" spans="1:3" x14ac:dyDescent="0.2">
      <c r="A88" s="300" t="s">
        <v>432</v>
      </c>
      <c r="B88" s="74" t="s">
        <v>237</v>
      </c>
      <c r="C88" s="301"/>
    </row>
    <row r="89" spans="1:3" x14ac:dyDescent="0.2">
      <c r="A89" s="300" t="s">
        <v>432</v>
      </c>
      <c r="B89" s="74" t="s">
        <v>408</v>
      </c>
      <c r="C89" s="301"/>
    </row>
    <row r="90" spans="1:3" x14ac:dyDescent="0.2">
      <c r="A90" s="300" t="s">
        <v>432</v>
      </c>
      <c r="B90" s="74" t="s">
        <v>404</v>
      </c>
      <c r="C90" s="301"/>
    </row>
    <row r="91" spans="1:3" x14ac:dyDescent="0.2">
      <c r="A91" s="300" t="s">
        <v>432</v>
      </c>
      <c r="B91" s="284" t="s">
        <v>407</v>
      </c>
      <c r="C91" s="301"/>
    </row>
    <row r="92" spans="1:3" x14ac:dyDescent="0.2">
      <c r="A92" s="300" t="s">
        <v>432</v>
      </c>
      <c r="B92" s="284" t="s">
        <v>270</v>
      </c>
      <c r="C92" s="301"/>
    </row>
    <row r="93" spans="1:3" x14ac:dyDescent="0.2">
      <c r="A93" s="300" t="s">
        <v>432</v>
      </c>
      <c r="B93" s="74" t="s">
        <v>240</v>
      </c>
      <c r="C93" s="301"/>
    </row>
  </sheetData>
  <conditionalFormatting sqref="B88 B77:B84">
    <cfRule type="duplicateValues" dxfId="0" priority="5064" stopIfTrue="1"/>
  </conditionalFormatting>
  <pageMargins left="0.59055118110236227" right="0.39370078740157483" top="0.78740157480314965" bottom="0.39370078740157483" header="0.59055118110236227" footer="0"/>
  <pageSetup paperSize="9" fitToHeight="0" orientation="landscape" verticalDpi="1200" r:id="rId1"/>
  <headerFooter>
    <oddHeader>&amp;R&amp;"Arial,Regular"&amp;9Page &amp;P of &amp;N</oddHeader>
  </headerFooter>
  <rowBreaks count="2" manualBreakCount="2">
    <brk id="34" max="16383" man="1"/>
    <brk id="58" max="16383" man="1"/>
  </rowBreaks>
  <ignoredErrors>
    <ignoredError sqref="A87 A94 A88:A93" twoDigitTextYea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79"/>
  <sheetViews>
    <sheetView showGridLines="0" showRowColHeaders="0" zoomScaleNormal="100" workbookViewId="0">
      <pane ySplit="2" topLeftCell="A3" activePane="bottomLeft" state="frozen"/>
      <selection activeCell="G1" sqref="G1"/>
      <selection pane="bottomLeft" activeCell="G1" sqref="G1"/>
    </sheetView>
  </sheetViews>
  <sheetFormatPr defaultRowHeight="12.75" x14ac:dyDescent="0.2"/>
  <cols>
    <col min="1" max="1" width="5.5703125" style="66" customWidth="1"/>
    <col min="2" max="2" width="41.140625" style="66" bestFit="1" customWidth="1"/>
    <col min="3" max="3" width="7.28515625" style="66" bestFit="1" customWidth="1"/>
    <col min="4" max="4" width="7.42578125" style="66" bestFit="1" customWidth="1"/>
    <col min="5" max="5" width="9.140625" style="66"/>
    <col min="6" max="6" width="6.7109375" style="66" bestFit="1" customWidth="1"/>
    <col min="7" max="7" width="5.140625" style="66" bestFit="1" customWidth="1"/>
    <col min="8" max="8" width="9.140625" style="66" customWidth="1"/>
    <col min="9" max="9" width="7" style="66" customWidth="1"/>
    <col min="10" max="11" width="9.140625" style="66" customWidth="1"/>
    <col min="12" max="13" width="9.140625" style="66"/>
    <col min="14" max="14" width="3.7109375" style="66" customWidth="1"/>
    <col min="15" max="16384" width="9.140625" style="66"/>
  </cols>
  <sheetData>
    <row r="1" spans="1:7" x14ac:dyDescent="0.2">
      <c r="A1" s="239" t="s">
        <v>298</v>
      </c>
      <c r="E1" s="118" t="str">
        <f>HYPERLINK("#Üldreiting!T1","Reiting")</f>
        <v>Reiting</v>
      </c>
      <c r="F1" s="285"/>
      <c r="G1" s="285"/>
    </row>
    <row r="2" spans="1:7" x14ac:dyDescent="0.2">
      <c r="A2" s="66" t="s">
        <v>299</v>
      </c>
    </row>
    <row r="3" spans="1:7" x14ac:dyDescent="0.2">
      <c r="A3" s="66" t="s">
        <v>267</v>
      </c>
    </row>
    <row r="4" spans="1:7" x14ac:dyDescent="0.2">
      <c r="A4" s="66" t="s">
        <v>297</v>
      </c>
    </row>
    <row r="6" spans="1:7" s="69" customFormat="1" x14ac:dyDescent="0.2">
      <c r="A6" s="119" t="s">
        <v>119</v>
      </c>
      <c r="B6" s="120"/>
      <c r="C6" s="68" t="s">
        <v>120</v>
      </c>
      <c r="D6" s="68" t="s">
        <v>121</v>
      </c>
      <c r="E6" s="68" t="s">
        <v>122</v>
      </c>
      <c r="F6" s="68" t="s">
        <v>123</v>
      </c>
      <c r="G6" s="68" t="s">
        <v>22</v>
      </c>
    </row>
    <row r="7" spans="1:7" s="69" customFormat="1" x14ac:dyDescent="0.2">
      <c r="A7" s="67">
        <v>1</v>
      </c>
      <c r="B7" s="286" t="s">
        <v>410</v>
      </c>
      <c r="C7" s="72">
        <v>4</v>
      </c>
      <c r="D7" s="72"/>
      <c r="E7" s="71">
        <v>13</v>
      </c>
      <c r="F7" s="72">
        <v>3</v>
      </c>
      <c r="G7" s="308" t="s">
        <v>129</v>
      </c>
    </row>
    <row r="8" spans="1:7" s="69" customFormat="1" x14ac:dyDescent="0.2">
      <c r="A8" s="67">
        <v>2</v>
      </c>
      <c r="B8" s="309" t="s">
        <v>411</v>
      </c>
      <c r="C8" s="71">
        <v>13</v>
      </c>
      <c r="D8" s="71">
        <v>13</v>
      </c>
      <c r="E8" s="72"/>
      <c r="F8" s="72"/>
      <c r="G8" s="308" t="s">
        <v>125</v>
      </c>
    </row>
    <row r="9" spans="1:7" s="69" customFormat="1" x14ac:dyDescent="0.2">
      <c r="A9" s="67">
        <v>3</v>
      </c>
      <c r="B9" s="286" t="s">
        <v>140</v>
      </c>
      <c r="C9" s="72">
        <v>3</v>
      </c>
      <c r="D9" s="72"/>
      <c r="E9" s="72">
        <v>4</v>
      </c>
      <c r="F9" s="72"/>
      <c r="G9" s="308" t="s">
        <v>172</v>
      </c>
    </row>
    <row r="10" spans="1:7" s="69" customFormat="1" x14ac:dyDescent="0.2">
      <c r="A10" s="67">
        <v>4</v>
      </c>
      <c r="B10" s="309" t="s">
        <v>413</v>
      </c>
      <c r="C10" s="71">
        <v>13</v>
      </c>
      <c r="D10" s="72">
        <v>9</v>
      </c>
      <c r="E10" s="72"/>
      <c r="F10" s="71">
        <v>13</v>
      </c>
      <c r="G10" s="308" t="s">
        <v>127</v>
      </c>
    </row>
    <row r="11" spans="1:7" s="69" customFormat="1" x14ac:dyDescent="0.2">
      <c r="A11" s="75"/>
      <c r="B11" s="76"/>
      <c r="C11" s="77"/>
      <c r="D11" s="77"/>
      <c r="E11" s="77"/>
      <c r="F11" s="78"/>
      <c r="G11" s="79"/>
    </row>
    <row r="12" spans="1:7" s="69" customFormat="1" x14ac:dyDescent="0.2">
      <c r="A12" s="119" t="s">
        <v>130</v>
      </c>
      <c r="B12" s="120"/>
      <c r="C12" s="68" t="s">
        <v>120</v>
      </c>
      <c r="D12" s="68" t="s">
        <v>121</v>
      </c>
      <c r="E12" s="68" t="s">
        <v>122</v>
      </c>
      <c r="F12" s="68" t="s">
        <v>123</v>
      </c>
      <c r="G12" s="68" t="s">
        <v>22</v>
      </c>
    </row>
    <row r="13" spans="1:7" s="69" customFormat="1" x14ac:dyDescent="0.2">
      <c r="A13" s="67">
        <v>1</v>
      </c>
      <c r="B13" s="309" t="s">
        <v>200</v>
      </c>
      <c r="C13" s="71">
        <v>13</v>
      </c>
      <c r="D13" s="71">
        <v>13</v>
      </c>
      <c r="E13" s="72"/>
      <c r="F13" s="72"/>
      <c r="G13" s="308" t="s">
        <v>125</v>
      </c>
    </row>
    <row r="14" spans="1:7" s="69" customFormat="1" x14ac:dyDescent="0.2">
      <c r="A14" s="67">
        <v>2</v>
      </c>
      <c r="B14" s="286" t="s">
        <v>412</v>
      </c>
      <c r="C14" s="72">
        <v>8</v>
      </c>
      <c r="D14" s="72"/>
      <c r="E14" s="71">
        <v>13</v>
      </c>
      <c r="F14" s="72">
        <v>4</v>
      </c>
      <c r="G14" s="308" t="s">
        <v>129</v>
      </c>
    </row>
    <row r="15" spans="1:7" s="69" customFormat="1" x14ac:dyDescent="0.2">
      <c r="A15" s="67">
        <v>3</v>
      </c>
      <c r="B15" s="309" t="s">
        <v>433</v>
      </c>
      <c r="C15" s="71">
        <v>13</v>
      </c>
      <c r="D15" s="72">
        <v>6</v>
      </c>
      <c r="E15" s="72"/>
      <c r="F15" s="71">
        <v>13</v>
      </c>
      <c r="G15" s="308" t="s">
        <v>127</v>
      </c>
    </row>
    <row r="16" spans="1:7" s="69" customFormat="1" x14ac:dyDescent="0.2">
      <c r="A16" s="67">
        <v>4</v>
      </c>
      <c r="B16" s="74"/>
      <c r="C16" s="72">
        <v>0</v>
      </c>
      <c r="D16" s="72"/>
      <c r="E16" s="72">
        <v>0</v>
      </c>
      <c r="F16" s="72"/>
      <c r="G16" s="73"/>
    </row>
    <row r="17" spans="1:9" s="69" customFormat="1" x14ac:dyDescent="0.2">
      <c r="A17" s="75"/>
      <c r="B17" s="76"/>
      <c r="C17" s="77"/>
      <c r="D17" s="77"/>
      <c r="E17" s="77"/>
      <c r="F17" s="78"/>
      <c r="G17" s="79"/>
    </row>
    <row r="18" spans="1:9" s="69" customFormat="1" x14ac:dyDescent="0.2">
      <c r="A18" s="119" t="s">
        <v>134</v>
      </c>
      <c r="B18" s="120"/>
      <c r="C18" s="68" t="s">
        <v>120</v>
      </c>
      <c r="D18" s="68" t="s">
        <v>121</v>
      </c>
      <c r="E18" s="68" t="s">
        <v>122</v>
      </c>
      <c r="F18" s="68" t="s">
        <v>123</v>
      </c>
      <c r="G18" s="68" t="s">
        <v>22</v>
      </c>
    </row>
    <row r="19" spans="1:9" s="69" customFormat="1" x14ac:dyDescent="0.2">
      <c r="A19" s="67">
        <v>1</v>
      </c>
      <c r="B19" s="309" t="s">
        <v>286</v>
      </c>
      <c r="C19" s="71">
        <v>13</v>
      </c>
      <c r="D19" s="71">
        <v>13</v>
      </c>
      <c r="E19" s="72"/>
      <c r="F19" s="72"/>
      <c r="G19" s="308" t="s">
        <v>125</v>
      </c>
    </row>
    <row r="20" spans="1:9" s="69" customFormat="1" x14ac:dyDescent="0.2">
      <c r="A20" s="67">
        <v>2</v>
      </c>
      <c r="B20" s="286" t="s">
        <v>259</v>
      </c>
      <c r="C20" s="71">
        <v>13</v>
      </c>
      <c r="D20" s="72">
        <v>6</v>
      </c>
      <c r="E20" s="72"/>
      <c r="F20" s="72">
        <v>4</v>
      </c>
      <c r="G20" s="308" t="s">
        <v>129</v>
      </c>
    </row>
    <row r="21" spans="1:9" s="69" customFormat="1" x14ac:dyDescent="0.2">
      <c r="A21" s="67">
        <v>3</v>
      </c>
      <c r="B21" s="309" t="s">
        <v>291</v>
      </c>
      <c r="C21" s="72">
        <v>0</v>
      </c>
      <c r="D21" s="72"/>
      <c r="E21" s="71">
        <v>13</v>
      </c>
      <c r="F21" s="71">
        <v>13</v>
      </c>
      <c r="G21" s="308" t="s">
        <v>127</v>
      </c>
    </row>
    <row r="22" spans="1:9" s="69" customFormat="1" x14ac:dyDescent="0.2">
      <c r="A22" s="67">
        <v>4</v>
      </c>
      <c r="B22" s="74"/>
      <c r="C22" s="72">
        <v>0</v>
      </c>
      <c r="D22" s="72"/>
      <c r="E22" s="72">
        <v>0</v>
      </c>
      <c r="F22" s="72"/>
      <c r="G22" s="73"/>
    </row>
    <row r="23" spans="1:9" s="69" customFormat="1" x14ac:dyDescent="0.2">
      <c r="A23" s="75"/>
      <c r="B23" s="76"/>
      <c r="C23" s="77"/>
      <c r="D23" s="77"/>
      <c r="E23" s="77"/>
      <c r="F23" s="78"/>
      <c r="G23" s="79"/>
    </row>
    <row r="24" spans="1:9" s="128" customFormat="1" x14ac:dyDescent="0.2">
      <c r="A24" s="127" t="s">
        <v>182</v>
      </c>
    </row>
    <row r="25" spans="1:9" s="128" customFormat="1" x14ac:dyDescent="0.2">
      <c r="A25" s="127"/>
    </row>
    <row r="26" spans="1:9" s="128" customFormat="1" x14ac:dyDescent="0.2">
      <c r="A26" s="157" t="s">
        <v>158</v>
      </c>
      <c r="B26" s="128" t="s">
        <v>286</v>
      </c>
      <c r="C26" s="130">
        <v>13</v>
      </c>
    </row>
    <row r="27" spans="1:9" s="128" customFormat="1" x14ac:dyDescent="0.2">
      <c r="A27" s="224"/>
      <c r="B27" s="131"/>
      <c r="C27" s="133" t="s">
        <v>286</v>
      </c>
      <c r="D27" s="134"/>
      <c r="F27" s="130">
        <v>11</v>
      </c>
    </row>
    <row r="28" spans="1:9" s="128" customFormat="1" x14ac:dyDescent="0.2">
      <c r="A28" s="157"/>
      <c r="B28" s="316" t="s">
        <v>183</v>
      </c>
      <c r="C28" s="136">
        <v>0</v>
      </c>
      <c r="E28" s="132"/>
    </row>
    <row r="29" spans="1:9" s="128" customFormat="1" x14ac:dyDescent="0.2">
      <c r="A29" s="224"/>
      <c r="D29" s="137"/>
      <c r="E29" s="138"/>
      <c r="F29" s="128" t="s">
        <v>413</v>
      </c>
      <c r="I29" s="130">
        <v>13</v>
      </c>
    </row>
    <row r="30" spans="1:9" s="128" customFormat="1" x14ac:dyDescent="0.2">
      <c r="A30" s="157" t="s">
        <v>151</v>
      </c>
      <c r="B30" s="100" t="s">
        <v>433</v>
      </c>
      <c r="C30" s="140">
        <v>8</v>
      </c>
      <c r="E30" s="138"/>
      <c r="F30" s="131"/>
      <c r="G30" s="131"/>
      <c r="H30" s="132"/>
    </row>
    <row r="31" spans="1:9" s="128" customFormat="1" x14ac:dyDescent="0.2">
      <c r="A31" s="224"/>
      <c r="B31" s="131"/>
      <c r="C31" s="141" t="s">
        <v>413</v>
      </c>
      <c r="E31" s="142"/>
      <c r="F31" s="143">
        <v>13</v>
      </c>
      <c r="G31" s="137"/>
      <c r="H31" s="138"/>
    </row>
    <row r="32" spans="1:9" s="128" customFormat="1" x14ac:dyDescent="0.2">
      <c r="A32" s="157" t="s">
        <v>159</v>
      </c>
      <c r="B32" s="95" t="s">
        <v>413</v>
      </c>
      <c r="C32" s="144">
        <v>13</v>
      </c>
      <c r="D32" s="131"/>
      <c r="F32" s="137"/>
      <c r="G32" s="137"/>
      <c r="H32" s="138"/>
    </row>
    <row r="33" spans="1:11" s="128" customFormat="1" ht="13.5" thickBot="1" x14ac:dyDescent="0.25">
      <c r="A33" s="224"/>
      <c r="F33" s="137"/>
      <c r="G33" s="137"/>
      <c r="H33" s="138"/>
      <c r="J33" s="302" t="s">
        <v>413</v>
      </c>
    </row>
    <row r="34" spans="1:11" s="128" customFormat="1" x14ac:dyDescent="0.2">
      <c r="A34" s="157" t="s">
        <v>152</v>
      </c>
      <c r="B34" s="128" t="s">
        <v>411</v>
      </c>
      <c r="C34" s="130">
        <v>13</v>
      </c>
      <c r="F34" s="137"/>
      <c r="G34" s="137"/>
      <c r="H34" s="138"/>
      <c r="I34" s="145"/>
      <c r="J34" s="146" t="s">
        <v>155</v>
      </c>
      <c r="K34" s="147"/>
    </row>
    <row r="35" spans="1:11" s="128" customFormat="1" x14ac:dyDescent="0.2">
      <c r="A35" s="224"/>
      <c r="B35" s="131"/>
      <c r="C35" s="133" t="s">
        <v>411</v>
      </c>
      <c r="D35" s="134"/>
      <c r="F35" s="143">
        <v>13</v>
      </c>
      <c r="G35" s="137"/>
      <c r="H35" s="138"/>
    </row>
    <row r="36" spans="1:11" s="128" customFormat="1" ht="13.5" thickBot="1" x14ac:dyDescent="0.25">
      <c r="A36" s="157"/>
      <c r="B36" s="318" t="s">
        <v>183</v>
      </c>
      <c r="C36" s="136">
        <v>0</v>
      </c>
      <c r="E36" s="132"/>
      <c r="F36" s="137"/>
      <c r="G36" s="137"/>
      <c r="H36" s="138"/>
      <c r="J36" s="319" t="s">
        <v>411</v>
      </c>
      <c r="K36" s="149"/>
    </row>
    <row r="37" spans="1:11" s="128" customFormat="1" x14ac:dyDescent="0.2">
      <c r="A37" s="224"/>
      <c r="D37" s="137"/>
      <c r="E37" s="138"/>
      <c r="F37" s="134" t="s">
        <v>411</v>
      </c>
      <c r="G37" s="134"/>
      <c r="H37" s="142"/>
      <c r="I37" s="135">
        <v>10</v>
      </c>
      <c r="J37" s="146" t="s">
        <v>157</v>
      </c>
    </row>
    <row r="38" spans="1:11" s="128" customFormat="1" x14ac:dyDescent="0.2">
      <c r="A38" s="157" t="s">
        <v>154</v>
      </c>
      <c r="B38" s="128" t="s">
        <v>200</v>
      </c>
      <c r="C38" s="143">
        <v>13</v>
      </c>
      <c r="E38" s="138"/>
    </row>
    <row r="39" spans="1:11" s="128" customFormat="1" x14ac:dyDescent="0.2">
      <c r="A39" s="224"/>
      <c r="B39" s="131"/>
      <c r="C39" s="141" t="s">
        <v>200</v>
      </c>
      <c r="E39" s="142"/>
      <c r="F39" s="135">
        <v>10</v>
      </c>
    </row>
    <row r="40" spans="1:11" s="128" customFormat="1" x14ac:dyDescent="0.2">
      <c r="A40" s="157" t="s">
        <v>153</v>
      </c>
      <c r="B40" s="134" t="s">
        <v>291</v>
      </c>
      <c r="C40" s="152">
        <v>4</v>
      </c>
      <c r="D40" s="131"/>
    </row>
    <row r="41" spans="1:11" s="128" customFormat="1" x14ac:dyDescent="0.2">
      <c r="F41" s="128" t="s">
        <v>286</v>
      </c>
      <c r="I41" s="140">
        <v>4</v>
      </c>
      <c r="J41" s="137"/>
      <c r="K41" s="137"/>
    </row>
    <row r="42" spans="1:11" s="128" customFormat="1" ht="13.5" thickBot="1" x14ac:dyDescent="0.25">
      <c r="F42" s="131"/>
      <c r="G42" s="131"/>
      <c r="H42" s="132"/>
      <c r="I42" s="149"/>
      <c r="J42" s="149" t="s">
        <v>200</v>
      </c>
      <c r="K42" s="149"/>
    </row>
    <row r="43" spans="1:11" s="128" customFormat="1" x14ac:dyDescent="0.2">
      <c r="F43" s="134" t="s">
        <v>200</v>
      </c>
      <c r="G43" s="134"/>
      <c r="H43" s="142"/>
      <c r="I43" s="130">
        <v>13</v>
      </c>
      <c r="J43" s="151" t="s">
        <v>160</v>
      </c>
      <c r="K43" s="137"/>
    </row>
    <row r="44" spans="1:11" s="128" customFormat="1" x14ac:dyDescent="0.2">
      <c r="J44" s="137"/>
      <c r="K44" s="137"/>
    </row>
    <row r="45" spans="1:11" s="128" customFormat="1" ht="13.5" thickBot="1" x14ac:dyDescent="0.25">
      <c r="G45" s="137"/>
      <c r="H45" s="137"/>
      <c r="J45" s="289" t="s">
        <v>286</v>
      </c>
      <c r="K45" s="149"/>
    </row>
    <row r="46" spans="1:11" s="128" customFormat="1" x14ac:dyDescent="0.2">
      <c r="C46" s="317" t="s">
        <v>183</v>
      </c>
      <c r="F46" s="135">
        <v>0</v>
      </c>
      <c r="J46" s="129" t="s">
        <v>161</v>
      </c>
    </row>
    <row r="47" spans="1:11" s="128" customFormat="1" x14ac:dyDescent="0.2">
      <c r="C47" s="131"/>
      <c r="D47" s="131"/>
      <c r="E47" s="132"/>
      <c r="F47" s="133" t="s">
        <v>433</v>
      </c>
      <c r="G47" s="134"/>
      <c r="H47" s="134"/>
      <c r="I47" s="130">
        <v>13</v>
      </c>
    </row>
    <row r="48" spans="1:11" s="128" customFormat="1" x14ac:dyDescent="0.2">
      <c r="C48" s="134" t="s">
        <v>433</v>
      </c>
      <c r="D48" s="134"/>
      <c r="E48" s="142"/>
      <c r="F48" s="148">
        <v>13</v>
      </c>
      <c r="H48" s="138"/>
    </row>
    <row r="49" spans="1:11" s="128" customFormat="1" ht="13.5" thickBot="1" x14ac:dyDescent="0.25">
      <c r="F49" s="137"/>
      <c r="H49" s="138"/>
      <c r="J49" s="128" t="s">
        <v>433</v>
      </c>
    </row>
    <row r="50" spans="1:11" s="128" customFormat="1" x14ac:dyDescent="0.2">
      <c r="C50" s="317" t="s">
        <v>183</v>
      </c>
      <c r="F50" s="140">
        <v>0</v>
      </c>
      <c r="H50" s="138"/>
      <c r="I50" s="145"/>
      <c r="J50" s="146" t="s">
        <v>162</v>
      </c>
      <c r="K50" s="147"/>
    </row>
    <row r="51" spans="1:11" s="128" customFormat="1" x14ac:dyDescent="0.2">
      <c r="C51" s="131"/>
      <c r="D51" s="131"/>
      <c r="E51" s="132"/>
      <c r="F51" s="141" t="s">
        <v>291</v>
      </c>
      <c r="H51" s="142"/>
      <c r="I51" s="140">
        <v>4</v>
      </c>
    </row>
    <row r="52" spans="1:11" s="128" customFormat="1" ht="13.5" thickBot="1" x14ac:dyDescent="0.25">
      <c r="C52" s="134" t="s">
        <v>291</v>
      </c>
      <c r="D52" s="134"/>
      <c r="E52" s="142"/>
      <c r="F52" s="144">
        <v>13</v>
      </c>
      <c r="G52" s="131"/>
      <c r="I52" s="137"/>
      <c r="J52" s="137" t="s">
        <v>291</v>
      </c>
      <c r="K52" s="149"/>
    </row>
    <row r="53" spans="1:11" s="128" customFormat="1" x14ac:dyDescent="0.2">
      <c r="I53" s="137"/>
      <c r="J53" s="146" t="s">
        <v>163</v>
      </c>
      <c r="K53" s="137"/>
    </row>
    <row r="54" spans="1:11" s="128" customFormat="1" x14ac:dyDescent="0.2">
      <c r="I54" s="137"/>
      <c r="J54" s="151"/>
      <c r="K54" s="137"/>
    </row>
    <row r="55" spans="1:11" s="128" customFormat="1" x14ac:dyDescent="0.2">
      <c r="A55" s="127" t="s">
        <v>263</v>
      </c>
      <c r="I55" s="140"/>
      <c r="J55" s="137"/>
      <c r="K55" s="137"/>
    </row>
    <row r="56" spans="1:11" s="128" customFormat="1" x14ac:dyDescent="0.2">
      <c r="A56" s="153"/>
      <c r="B56" s="153"/>
      <c r="C56" s="153"/>
      <c r="D56" s="153"/>
      <c r="E56" s="153"/>
      <c r="F56" s="153"/>
      <c r="G56" s="153"/>
      <c r="H56" s="137"/>
      <c r="J56" s="129"/>
    </row>
    <row r="57" spans="1:11" s="128" customFormat="1" x14ac:dyDescent="0.2">
      <c r="A57" s="190"/>
      <c r="B57" s="190"/>
      <c r="C57" s="68">
        <v>1</v>
      </c>
      <c r="D57" s="68">
        <v>2</v>
      </c>
      <c r="E57" s="68">
        <v>3</v>
      </c>
      <c r="F57" s="323">
        <v>4</v>
      </c>
      <c r="G57" s="68" t="s">
        <v>205</v>
      </c>
      <c r="H57" s="68" t="s">
        <v>206</v>
      </c>
      <c r="J57" s="137"/>
    </row>
    <row r="58" spans="1:11" s="128" customFormat="1" ht="13.5" thickBot="1" x14ac:dyDescent="0.25">
      <c r="A58" s="190">
        <v>1</v>
      </c>
      <c r="B58" s="309" t="s">
        <v>140</v>
      </c>
      <c r="C58" s="192"/>
      <c r="D58" s="68">
        <v>13</v>
      </c>
      <c r="E58" s="194">
        <v>5</v>
      </c>
      <c r="F58" s="323">
        <v>13</v>
      </c>
      <c r="G58" s="326" t="s">
        <v>439</v>
      </c>
      <c r="H58" s="325" t="s">
        <v>435</v>
      </c>
      <c r="I58" s="320" t="s">
        <v>430</v>
      </c>
      <c r="J58" s="287" t="s">
        <v>140</v>
      </c>
    </row>
    <row r="59" spans="1:11" s="128" customFormat="1" x14ac:dyDescent="0.2">
      <c r="A59" s="190">
        <v>2</v>
      </c>
      <c r="B59" s="309" t="s">
        <v>410</v>
      </c>
      <c r="C59" s="194">
        <v>2</v>
      </c>
      <c r="D59" s="192"/>
      <c r="E59" s="68">
        <v>13</v>
      </c>
      <c r="F59" s="323">
        <v>13</v>
      </c>
      <c r="G59" s="326" t="s">
        <v>439</v>
      </c>
      <c r="H59" s="325" t="s">
        <v>436</v>
      </c>
      <c r="I59" s="320" t="s">
        <v>431</v>
      </c>
      <c r="J59" s="146" t="s">
        <v>164</v>
      </c>
      <c r="K59" s="147"/>
    </row>
    <row r="60" spans="1:11" s="128" customFormat="1" x14ac:dyDescent="0.2">
      <c r="A60" s="190">
        <v>3</v>
      </c>
      <c r="B60" s="309" t="s">
        <v>412</v>
      </c>
      <c r="C60" s="68">
        <v>13</v>
      </c>
      <c r="D60" s="194">
        <v>5</v>
      </c>
      <c r="E60" s="192"/>
      <c r="F60" s="323">
        <v>13</v>
      </c>
      <c r="G60" s="326" t="s">
        <v>439</v>
      </c>
      <c r="H60" s="325" t="s">
        <v>437</v>
      </c>
      <c r="I60" s="291">
        <v>0</v>
      </c>
    </row>
    <row r="61" spans="1:11" s="128" customFormat="1" ht="13.5" thickBot="1" x14ac:dyDescent="0.25">
      <c r="A61" s="180">
        <v>4</v>
      </c>
      <c r="B61" s="309" t="s">
        <v>259</v>
      </c>
      <c r="C61" s="324">
        <v>0</v>
      </c>
      <c r="D61" s="324">
        <v>0</v>
      </c>
      <c r="E61" s="324">
        <v>0</v>
      </c>
      <c r="F61" s="192"/>
      <c r="G61" s="324" t="s">
        <v>440</v>
      </c>
      <c r="H61" s="324" t="s">
        <v>438</v>
      </c>
      <c r="I61" s="137"/>
      <c r="J61" s="290" t="s">
        <v>410</v>
      </c>
      <c r="K61" s="149"/>
    </row>
    <row r="62" spans="1:11" s="128" customFormat="1" x14ac:dyDescent="0.2">
      <c r="B62" s="137"/>
      <c r="C62" s="137"/>
      <c r="D62" s="137"/>
      <c r="E62" s="137"/>
      <c r="F62" s="137"/>
      <c r="G62" s="137"/>
      <c r="H62" s="137"/>
      <c r="I62" s="140"/>
      <c r="J62" s="146" t="s">
        <v>165</v>
      </c>
      <c r="K62" s="137"/>
    </row>
    <row r="63" spans="1:11" s="128" customFormat="1" x14ac:dyDescent="0.2">
      <c r="B63" s="288"/>
      <c r="C63" s="137"/>
      <c r="D63" s="137"/>
      <c r="E63" s="137"/>
      <c r="F63" s="140"/>
      <c r="G63" s="137"/>
      <c r="H63" s="137"/>
      <c r="I63" s="137"/>
      <c r="J63" s="137"/>
      <c r="K63" s="137"/>
    </row>
    <row r="64" spans="1:11" s="128" customFormat="1" ht="13.5" thickBot="1" x14ac:dyDescent="0.25">
      <c r="B64" s="137"/>
      <c r="C64" s="137"/>
      <c r="D64" s="137"/>
      <c r="E64" s="137"/>
      <c r="F64" s="137"/>
      <c r="G64" s="137"/>
      <c r="H64" s="137"/>
      <c r="I64" s="137"/>
      <c r="J64" s="289" t="s">
        <v>412</v>
      </c>
      <c r="K64" s="149"/>
    </row>
    <row r="65" spans="1:11" s="128" customFormat="1" x14ac:dyDescent="0.2">
      <c r="B65" s="137"/>
      <c r="C65" s="137"/>
      <c r="D65" s="137"/>
      <c r="E65" s="137"/>
      <c r="F65" s="137"/>
      <c r="G65" s="137"/>
      <c r="H65" s="137"/>
      <c r="I65" s="140"/>
      <c r="J65" s="151" t="s">
        <v>190</v>
      </c>
      <c r="K65" s="137"/>
    </row>
    <row r="66" spans="1:11" s="128" customFormat="1" x14ac:dyDescent="0.2">
      <c r="B66" s="137"/>
      <c r="C66" s="137"/>
      <c r="D66" s="137"/>
      <c r="E66" s="137"/>
      <c r="F66" s="137"/>
      <c r="G66" s="137"/>
      <c r="H66" s="137"/>
      <c r="I66" s="137"/>
    </row>
    <row r="67" spans="1:11" s="128" customFormat="1" ht="13.5" thickBot="1" x14ac:dyDescent="0.25">
      <c r="G67" s="137"/>
      <c r="H67" s="137"/>
      <c r="J67" s="149" t="s">
        <v>259</v>
      </c>
      <c r="K67" s="149"/>
    </row>
    <row r="68" spans="1:11" s="128" customFormat="1" x14ac:dyDescent="0.2">
      <c r="G68" s="137"/>
      <c r="H68" s="321"/>
      <c r="J68" s="151" t="s">
        <v>191</v>
      </c>
    </row>
    <row r="69" spans="1:11" s="128" customFormat="1" x14ac:dyDescent="0.2"/>
    <row r="70" spans="1:11" x14ac:dyDescent="0.2">
      <c r="A70" s="180">
        <v>1</v>
      </c>
      <c r="B70" s="181" t="s">
        <v>413</v>
      </c>
    </row>
    <row r="71" spans="1:11" x14ac:dyDescent="0.2">
      <c r="A71" s="180">
        <v>2</v>
      </c>
      <c r="B71" s="182" t="s">
        <v>411</v>
      </c>
    </row>
    <row r="72" spans="1:11" x14ac:dyDescent="0.2">
      <c r="A72" s="180">
        <v>3</v>
      </c>
      <c r="B72" s="183" t="s">
        <v>200</v>
      </c>
    </row>
    <row r="73" spans="1:11" x14ac:dyDescent="0.2">
      <c r="A73" s="180">
        <v>4</v>
      </c>
      <c r="B73" s="184" t="s">
        <v>286</v>
      </c>
    </row>
    <row r="74" spans="1:11" x14ac:dyDescent="0.2">
      <c r="A74" s="180">
        <v>5</v>
      </c>
      <c r="B74" s="184" t="s">
        <v>433</v>
      </c>
    </row>
    <row r="75" spans="1:11" x14ac:dyDescent="0.2">
      <c r="A75" s="180">
        <v>6</v>
      </c>
      <c r="B75" s="184" t="s">
        <v>291</v>
      </c>
    </row>
    <row r="76" spans="1:11" x14ac:dyDescent="0.2">
      <c r="A76" s="180">
        <v>7</v>
      </c>
      <c r="B76" s="184" t="s">
        <v>140</v>
      </c>
    </row>
    <row r="77" spans="1:11" x14ac:dyDescent="0.2">
      <c r="A77" s="180">
        <v>8</v>
      </c>
      <c r="B77" s="184" t="s">
        <v>410</v>
      </c>
    </row>
    <row r="78" spans="1:11" x14ac:dyDescent="0.2">
      <c r="A78" s="180">
        <v>9</v>
      </c>
      <c r="B78" s="197" t="s">
        <v>412</v>
      </c>
    </row>
    <row r="79" spans="1:11" x14ac:dyDescent="0.2">
      <c r="A79" s="180">
        <v>10</v>
      </c>
      <c r="B79" s="197" t="s">
        <v>259</v>
      </c>
    </row>
  </sheetData>
  <pageMargins left="0.39370078740157483" right="0.39370078740157483" top="0.78740157480314965" bottom="0.39370078740157483" header="0.59055118110236227" footer="0"/>
  <pageSetup paperSize="9" fitToHeight="0" orientation="landscape" verticalDpi="1200" r:id="rId1"/>
  <headerFooter>
    <oddHeader>&amp;R&amp;"Arial,Regular"&amp;9Page &amp;P of &amp;N</oddHeader>
  </headerFooter>
  <rowBreaks count="2" manualBreakCount="2">
    <brk id="22" max="16383" man="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4"/>
  <sheetViews>
    <sheetView showGridLines="0" showRowColHeaders="0" zoomScaleNormal="100" workbookViewId="0">
      <pane ySplit="3" topLeftCell="A4" activePane="bottomLeft" state="frozen"/>
      <selection activeCell="G1" sqref="G1"/>
      <selection pane="bottomLeft" activeCell="J1" sqref="J1"/>
    </sheetView>
  </sheetViews>
  <sheetFormatPr defaultRowHeight="12.75" x14ac:dyDescent="0.2"/>
  <cols>
    <col min="1" max="2" width="9.140625" style="230"/>
    <col min="3" max="3" width="9.140625" style="230" customWidth="1"/>
    <col min="4" max="16384" width="9.140625" style="230"/>
  </cols>
  <sheetData>
    <row r="1" spans="1:4" x14ac:dyDescent="0.2">
      <c r="A1" s="254" t="s">
        <v>300</v>
      </c>
      <c r="B1" s="66"/>
      <c r="C1" s="66"/>
      <c r="D1" s="66"/>
    </row>
    <row r="2" spans="1:4" x14ac:dyDescent="0.2">
      <c r="A2" s="66" t="s">
        <v>301</v>
      </c>
      <c r="B2" s="66"/>
      <c r="C2" s="66"/>
      <c r="D2" s="66"/>
    </row>
    <row r="3" spans="1:4" x14ac:dyDescent="0.2">
      <c r="A3" s="66" t="s">
        <v>302</v>
      </c>
      <c r="B3" s="66"/>
      <c r="C3" s="66"/>
      <c r="D3" s="66"/>
    </row>
    <row r="4" spans="1:4" x14ac:dyDescent="0.2">
      <c r="A4" s="66"/>
      <c r="B4" s="66"/>
      <c r="C4" s="66"/>
      <c r="D4" s="66"/>
    </row>
    <row r="5" spans="1:4" x14ac:dyDescent="0.2">
      <c r="A5" s="66" t="s">
        <v>303</v>
      </c>
      <c r="B5" s="66"/>
      <c r="C5" s="66"/>
      <c r="D5" s="66"/>
    </row>
    <row r="6" spans="1:4" x14ac:dyDescent="0.2">
      <c r="A6" s="66" t="s">
        <v>304</v>
      </c>
      <c r="B6" s="66"/>
      <c r="C6" s="66"/>
      <c r="D6" s="66"/>
    </row>
    <row r="7" spans="1:4" x14ac:dyDescent="0.2">
      <c r="A7" s="66" t="s">
        <v>305</v>
      </c>
      <c r="B7" s="66"/>
      <c r="C7" s="66"/>
      <c r="D7" s="66"/>
    </row>
    <row r="8" spans="1:4" x14ac:dyDescent="0.2">
      <c r="A8" s="66" t="s">
        <v>306</v>
      </c>
      <c r="B8" s="66"/>
      <c r="C8" s="66"/>
      <c r="D8" s="66"/>
    </row>
    <row r="9" spans="1:4" x14ac:dyDescent="0.2">
      <c r="A9" s="66" t="s">
        <v>307</v>
      </c>
      <c r="B9" s="66"/>
      <c r="C9" s="66"/>
      <c r="D9" s="66"/>
    </row>
    <row r="10" spans="1:4" x14ac:dyDescent="0.2">
      <c r="A10" s="66"/>
      <c r="B10" s="66"/>
      <c r="C10" s="66"/>
      <c r="D10" s="66"/>
    </row>
    <row r="11" spans="1:4" x14ac:dyDescent="0.2">
      <c r="A11" s="66" t="s">
        <v>308</v>
      </c>
      <c r="B11" s="66"/>
      <c r="C11" s="66"/>
      <c r="D11" s="66"/>
    </row>
    <row r="12" spans="1:4" x14ac:dyDescent="0.2">
      <c r="A12" s="66" t="s">
        <v>309</v>
      </c>
      <c r="B12" s="66"/>
      <c r="C12" s="66"/>
      <c r="D12" s="66"/>
    </row>
    <row r="13" spans="1:4" x14ac:dyDescent="0.2">
      <c r="A13" s="66" t="s">
        <v>310</v>
      </c>
      <c r="B13" s="66"/>
      <c r="C13" s="66"/>
      <c r="D13" s="66"/>
    </row>
    <row r="14" spans="1:4" x14ac:dyDescent="0.2">
      <c r="A14" s="66" t="s">
        <v>311</v>
      </c>
      <c r="B14" s="66"/>
      <c r="C14" s="66"/>
      <c r="D14" s="66"/>
    </row>
    <row r="15" spans="1:4" x14ac:dyDescent="0.2">
      <c r="A15" s="66" t="s">
        <v>312</v>
      </c>
      <c r="B15" s="66"/>
      <c r="C15" s="66"/>
      <c r="D15" s="66"/>
    </row>
    <row r="16" spans="1:4" x14ac:dyDescent="0.2">
      <c r="A16" s="66" t="s">
        <v>313</v>
      </c>
      <c r="B16" s="66"/>
      <c r="C16" s="66"/>
      <c r="D16" s="66"/>
    </row>
    <row r="17" spans="1:4" x14ac:dyDescent="0.2">
      <c r="A17" s="66" t="s">
        <v>314</v>
      </c>
      <c r="B17" s="66"/>
      <c r="C17" s="66"/>
      <c r="D17" s="66"/>
    </row>
    <row r="18" spans="1:4" x14ac:dyDescent="0.2">
      <c r="A18" s="66" t="s">
        <v>315</v>
      </c>
      <c r="B18" s="66"/>
      <c r="C18" s="66"/>
      <c r="D18" s="66"/>
    </row>
    <row r="19" spans="1:4" x14ac:dyDescent="0.2">
      <c r="A19" s="66"/>
      <c r="B19" s="66"/>
      <c r="C19" s="66"/>
      <c r="D19" s="66"/>
    </row>
    <row r="20" spans="1:4" x14ac:dyDescent="0.2">
      <c r="A20" s="66" t="s">
        <v>316</v>
      </c>
      <c r="B20" s="66"/>
      <c r="C20" s="66"/>
      <c r="D20" s="66"/>
    </row>
    <row r="21" spans="1:4" x14ac:dyDescent="0.2">
      <c r="A21" s="66"/>
      <c r="B21" s="66"/>
      <c r="C21" s="66"/>
      <c r="D21" s="66"/>
    </row>
    <row r="22" spans="1:4" ht="25.5" x14ac:dyDescent="0.2">
      <c r="A22" s="231" t="s">
        <v>22</v>
      </c>
      <c r="B22" s="231" t="s">
        <v>3</v>
      </c>
      <c r="C22" s="231" t="s">
        <v>317</v>
      </c>
      <c r="D22" s="231"/>
    </row>
    <row r="23" spans="1:4" x14ac:dyDescent="0.2">
      <c r="A23" s="231" t="s">
        <v>125</v>
      </c>
      <c r="B23" s="231">
        <v>25</v>
      </c>
      <c r="C23" s="231">
        <v>20</v>
      </c>
      <c r="D23" s="231"/>
    </row>
    <row r="24" spans="1:4" x14ac:dyDescent="0.2">
      <c r="A24" s="231" t="s">
        <v>127</v>
      </c>
      <c r="B24" s="231">
        <v>20</v>
      </c>
      <c r="C24" s="231">
        <v>16</v>
      </c>
      <c r="D24" s="231"/>
    </row>
    <row r="25" spans="1:4" x14ac:dyDescent="0.2">
      <c r="A25" s="231" t="s">
        <v>129</v>
      </c>
      <c r="B25" s="231">
        <v>16</v>
      </c>
      <c r="C25" s="231">
        <v>12</v>
      </c>
      <c r="D25" s="231"/>
    </row>
    <row r="26" spans="1:4" x14ac:dyDescent="0.2">
      <c r="A26" s="231">
        <v>4</v>
      </c>
      <c r="B26" s="231">
        <v>12</v>
      </c>
      <c r="C26" s="231">
        <v>9</v>
      </c>
      <c r="D26" s="231"/>
    </row>
    <row r="27" spans="1:4" x14ac:dyDescent="0.2">
      <c r="A27" s="231">
        <v>5</v>
      </c>
      <c r="B27" s="231">
        <v>9</v>
      </c>
      <c r="C27" s="231">
        <v>7</v>
      </c>
      <c r="D27" s="231"/>
    </row>
    <row r="28" spans="1:4" x14ac:dyDescent="0.2">
      <c r="A28" s="231">
        <v>6</v>
      </c>
      <c r="B28" s="231">
        <v>7</v>
      </c>
      <c r="C28" s="231">
        <v>5</v>
      </c>
      <c r="D28" s="231"/>
    </row>
    <row r="29" spans="1:4" x14ac:dyDescent="0.2">
      <c r="A29" s="231">
        <v>7</v>
      </c>
      <c r="B29" s="231">
        <v>5</v>
      </c>
      <c r="C29" s="231">
        <v>4</v>
      </c>
      <c r="D29" s="231"/>
    </row>
    <row r="30" spans="1:4" x14ac:dyDescent="0.2">
      <c r="A30" s="231">
        <v>8</v>
      </c>
      <c r="B30" s="231">
        <v>4</v>
      </c>
      <c r="C30" s="231">
        <v>3</v>
      </c>
      <c r="D30" s="231"/>
    </row>
    <row r="31" spans="1:4" x14ac:dyDescent="0.2">
      <c r="A31" s="231">
        <v>9</v>
      </c>
      <c r="B31" s="231">
        <v>2</v>
      </c>
      <c r="C31" s="231">
        <v>1</v>
      </c>
      <c r="D31" s="231"/>
    </row>
    <row r="32" spans="1:4" x14ac:dyDescent="0.2">
      <c r="A32" s="66"/>
      <c r="B32" s="66"/>
      <c r="C32" s="66"/>
      <c r="D32" s="66"/>
    </row>
    <row r="33" spans="1:4" x14ac:dyDescent="0.2">
      <c r="A33" s="66" t="s">
        <v>318</v>
      </c>
      <c r="B33" s="66"/>
      <c r="C33" s="66"/>
      <c r="D33" s="66"/>
    </row>
    <row r="34" spans="1:4" x14ac:dyDescent="0.2">
      <c r="A34" s="66" t="s">
        <v>319</v>
      </c>
      <c r="B34" s="66"/>
      <c r="C34" s="66"/>
      <c r="D34" s="66"/>
    </row>
    <row r="35" spans="1:4" x14ac:dyDescent="0.2">
      <c r="A35" s="66"/>
      <c r="B35" s="66"/>
      <c r="C35" s="66"/>
      <c r="D35" s="66"/>
    </row>
    <row r="36" spans="1:4" x14ac:dyDescent="0.2">
      <c r="A36" s="66" t="s">
        <v>320</v>
      </c>
      <c r="B36" s="66"/>
      <c r="C36" s="66"/>
      <c r="D36" s="66"/>
    </row>
    <row r="37" spans="1:4" x14ac:dyDescent="0.2">
      <c r="A37" s="66" t="s">
        <v>321</v>
      </c>
      <c r="B37" s="66"/>
      <c r="C37" s="66"/>
      <c r="D37" s="66"/>
    </row>
    <row r="38" spans="1:4" x14ac:dyDescent="0.2">
      <c r="A38" s="66" t="s">
        <v>322</v>
      </c>
      <c r="B38" s="66"/>
      <c r="C38" s="66"/>
      <c r="D38" s="66"/>
    </row>
    <row r="39" spans="1:4" x14ac:dyDescent="0.2">
      <c r="A39" s="66"/>
      <c r="B39" s="66"/>
      <c r="C39" s="66"/>
      <c r="D39" s="66"/>
    </row>
    <row r="40" spans="1:4" x14ac:dyDescent="0.2">
      <c r="A40" s="66" t="s">
        <v>323</v>
      </c>
      <c r="B40" s="66"/>
      <c r="C40" s="66"/>
      <c r="D40" s="66"/>
    </row>
    <row r="41" spans="1:4" x14ac:dyDescent="0.2">
      <c r="A41" s="66" t="s">
        <v>324</v>
      </c>
      <c r="B41" s="66"/>
      <c r="C41" s="66"/>
      <c r="D41" s="66"/>
    </row>
    <row r="42" spans="1:4" x14ac:dyDescent="0.2">
      <c r="A42" s="66" t="s">
        <v>325</v>
      </c>
      <c r="B42" s="66"/>
      <c r="C42" s="66"/>
      <c r="D42" s="66"/>
    </row>
    <row r="43" spans="1:4" x14ac:dyDescent="0.2">
      <c r="A43" s="66" t="s">
        <v>326</v>
      </c>
      <c r="B43" s="66"/>
      <c r="C43" s="66"/>
      <c r="D43" s="66"/>
    </row>
    <row r="44" spans="1:4" x14ac:dyDescent="0.2">
      <c r="A44" s="66" t="s">
        <v>327</v>
      </c>
      <c r="B44" s="66"/>
      <c r="C44" s="66"/>
      <c r="D44" s="66"/>
    </row>
    <row r="45" spans="1:4" x14ac:dyDescent="0.2">
      <c r="A45" s="232"/>
      <c r="B45" s="232"/>
    </row>
    <row r="46" spans="1:4" x14ac:dyDescent="0.2">
      <c r="A46" s="232"/>
      <c r="B46" s="232"/>
    </row>
    <row r="47" spans="1:4" x14ac:dyDescent="0.2">
      <c r="A47" s="232"/>
      <c r="B47" s="232"/>
    </row>
    <row r="48" spans="1:4" x14ac:dyDescent="0.2">
      <c r="A48" s="232"/>
      <c r="B48" s="232"/>
    </row>
    <row r="49" spans="1:3" x14ac:dyDescent="0.2">
      <c r="A49" s="232"/>
      <c r="B49" s="232"/>
    </row>
    <row r="50" spans="1:3" x14ac:dyDescent="0.2">
      <c r="A50" s="232"/>
      <c r="B50" s="232"/>
    </row>
    <row r="51" spans="1:3" x14ac:dyDescent="0.2">
      <c r="A51" s="232"/>
      <c r="B51" s="232"/>
    </row>
    <row r="52" spans="1:3" x14ac:dyDescent="0.2">
      <c r="A52" s="232"/>
      <c r="B52" s="232"/>
      <c r="C52" s="232"/>
    </row>
    <row r="53" spans="1:3" x14ac:dyDescent="0.2">
      <c r="A53" s="232"/>
      <c r="B53" s="232"/>
      <c r="C53" s="232"/>
    </row>
    <row r="54" spans="1:3" x14ac:dyDescent="0.2">
      <c r="A54" s="232"/>
      <c r="B54" s="232"/>
      <c r="C54" s="232"/>
    </row>
  </sheetData>
  <pageMargins left="0.78740157480314965" right="0.78740157480314965" top="0.78740157480314965" bottom="0.78740157480314965" header="0.59055118110236227" footer="0"/>
  <pageSetup paperSize="9" fitToHeight="0" orientation="portrait" r:id="rId1"/>
  <headerFooter>
    <oddHeader>&amp;R&amp;"Arial,Regular"&amp;9Page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4"/>
  <sheetViews>
    <sheetView showGridLines="0" showRowColHeaders="0" workbookViewId="0">
      <pane ySplit="2" topLeftCell="A3" activePane="bottomLeft" state="frozen"/>
      <selection pane="bottomLeft" activeCell="B1" sqref="B1"/>
    </sheetView>
  </sheetViews>
  <sheetFormatPr defaultRowHeight="12.75" x14ac:dyDescent="0.2"/>
  <cols>
    <col min="1" max="1" width="86.28515625" style="66" customWidth="1"/>
    <col min="2" max="16384" width="9.140625" style="66"/>
  </cols>
  <sheetData>
    <row r="1" spans="1:1" x14ac:dyDescent="0.2">
      <c r="A1" s="255" t="s">
        <v>328</v>
      </c>
    </row>
    <row r="2" spans="1:1" x14ac:dyDescent="0.2">
      <c r="A2" s="233" t="s">
        <v>329</v>
      </c>
    </row>
    <row r="3" spans="1:1" x14ac:dyDescent="0.2">
      <c r="A3" s="233"/>
    </row>
    <row r="4" spans="1:1" x14ac:dyDescent="0.2">
      <c r="A4" s="233" t="s">
        <v>330</v>
      </c>
    </row>
    <row r="5" spans="1:1" x14ac:dyDescent="0.2">
      <c r="A5" s="233" t="s">
        <v>331</v>
      </c>
    </row>
    <row r="6" spans="1:1" x14ac:dyDescent="0.2">
      <c r="A6" s="233" t="s">
        <v>332</v>
      </c>
    </row>
    <row r="7" spans="1:1" x14ac:dyDescent="0.2">
      <c r="A7" s="233" t="s">
        <v>333</v>
      </c>
    </row>
    <row r="8" spans="1:1" x14ac:dyDescent="0.2">
      <c r="A8" s="233"/>
    </row>
    <row r="9" spans="1:1" x14ac:dyDescent="0.2">
      <c r="A9" s="233" t="s">
        <v>334</v>
      </c>
    </row>
    <row r="10" spans="1:1" x14ac:dyDescent="0.2">
      <c r="A10" s="233" t="s">
        <v>335</v>
      </c>
    </row>
    <row r="11" spans="1:1" ht="25.5" x14ac:dyDescent="0.2">
      <c r="A11" s="233" t="s">
        <v>336</v>
      </c>
    </row>
    <row r="12" spans="1:1" ht="38.25" x14ac:dyDescent="0.2">
      <c r="A12" s="233" t="s">
        <v>337</v>
      </c>
    </row>
    <row r="13" spans="1:1" x14ac:dyDescent="0.2">
      <c r="A13" s="233"/>
    </row>
    <row r="14" spans="1:1" x14ac:dyDescent="0.2">
      <c r="A14" s="233" t="s">
        <v>338</v>
      </c>
    </row>
    <row r="15" spans="1:1" ht="38.25" x14ac:dyDescent="0.2">
      <c r="A15" s="233" t="s">
        <v>339</v>
      </c>
    </row>
    <row r="16" spans="1:1" ht="38.25" x14ac:dyDescent="0.2">
      <c r="A16" s="233" t="s">
        <v>340</v>
      </c>
    </row>
    <row r="17" spans="1:1" x14ac:dyDescent="0.2">
      <c r="A17" s="233"/>
    </row>
    <row r="18" spans="1:1" x14ac:dyDescent="0.2">
      <c r="A18" s="233" t="s">
        <v>341</v>
      </c>
    </row>
    <row r="19" spans="1:1" x14ac:dyDescent="0.2">
      <c r="A19" s="233"/>
    </row>
    <row r="20" spans="1:1" x14ac:dyDescent="0.2">
      <c r="A20" s="233" t="s">
        <v>342</v>
      </c>
    </row>
    <row r="21" spans="1:1" ht="38.25" x14ac:dyDescent="0.2">
      <c r="A21" s="233" t="s">
        <v>343</v>
      </c>
    </row>
    <row r="22" spans="1:1" x14ac:dyDescent="0.2">
      <c r="A22" s="233" t="s">
        <v>344</v>
      </c>
    </row>
    <row r="23" spans="1:1" x14ac:dyDescent="0.2">
      <c r="A23" s="233"/>
    </row>
    <row r="24" spans="1:1" x14ac:dyDescent="0.2">
      <c r="A24" s="233" t="s">
        <v>345</v>
      </c>
    </row>
    <row r="25" spans="1:1" x14ac:dyDescent="0.2">
      <c r="A25" s="233" t="s">
        <v>346</v>
      </c>
    </row>
    <row r="26" spans="1:1" x14ac:dyDescent="0.2">
      <c r="A26" s="233"/>
    </row>
    <row r="27" spans="1:1" x14ac:dyDescent="0.2">
      <c r="A27" s="233" t="s">
        <v>347</v>
      </c>
    </row>
    <row r="28" spans="1:1" x14ac:dyDescent="0.2">
      <c r="A28" s="233" t="s">
        <v>348</v>
      </c>
    </row>
    <row r="29" spans="1:1" x14ac:dyDescent="0.2">
      <c r="A29" s="233"/>
    </row>
    <row r="30" spans="1:1" x14ac:dyDescent="0.2">
      <c r="A30" s="233" t="s">
        <v>349</v>
      </c>
    </row>
    <row r="31" spans="1:1" ht="25.5" x14ac:dyDescent="0.2">
      <c r="A31" s="233" t="s">
        <v>350</v>
      </c>
    </row>
    <row r="32" spans="1:1" x14ac:dyDescent="0.2">
      <c r="A32" s="233"/>
    </row>
    <row r="33" spans="1:1" x14ac:dyDescent="0.2">
      <c r="A33" s="233" t="s">
        <v>351</v>
      </c>
    </row>
    <row r="34" spans="1:1" x14ac:dyDescent="0.2">
      <c r="A34" s="233" t="s">
        <v>352</v>
      </c>
    </row>
    <row r="35" spans="1:1" x14ac:dyDescent="0.2">
      <c r="A35" s="233" t="s">
        <v>353</v>
      </c>
    </row>
    <row r="36" spans="1:1" x14ac:dyDescent="0.2">
      <c r="A36" s="233"/>
    </row>
    <row r="37" spans="1:1" x14ac:dyDescent="0.2">
      <c r="A37" s="233" t="s">
        <v>354</v>
      </c>
    </row>
    <row r="38" spans="1:1" ht="25.5" x14ac:dyDescent="0.2">
      <c r="A38" s="233" t="s">
        <v>355</v>
      </c>
    </row>
    <row r="39" spans="1:1" x14ac:dyDescent="0.2">
      <c r="A39" s="233"/>
    </row>
    <row r="40" spans="1:1" x14ac:dyDescent="0.2">
      <c r="A40" s="233" t="s">
        <v>356</v>
      </c>
    </row>
    <row r="41" spans="1:1" ht="51" x14ac:dyDescent="0.2">
      <c r="A41" s="233" t="s">
        <v>357</v>
      </c>
    </row>
    <row r="42" spans="1:1" x14ac:dyDescent="0.2">
      <c r="A42" s="233"/>
    </row>
    <row r="43" spans="1:1" x14ac:dyDescent="0.2">
      <c r="A43" s="233" t="s">
        <v>358</v>
      </c>
    </row>
    <row r="44" spans="1:1" x14ac:dyDescent="0.2">
      <c r="A44" s="233" t="s">
        <v>359</v>
      </c>
    </row>
    <row r="45" spans="1:1" x14ac:dyDescent="0.2">
      <c r="A45" s="233"/>
    </row>
    <row r="46" spans="1:1" x14ac:dyDescent="0.2">
      <c r="A46" s="233" t="s">
        <v>360</v>
      </c>
    </row>
    <row r="47" spans="1:1" x14ac:dyDescent="0.2">
      <c r="A47" s="233" t="s">
        <v>361</v>
      </c>
    </row>
    <row r="48" spans="1:1" x14ac:dyDescent="0.2">
      <c r="A48" s="233" t="s">
        <v>362</v>
      </c>
    </row>
    <row r="49" spans="1:1" x14ac:dyDescent="0.2">
      <c r="A49" s="233"/>
    </row>
    <row r="50" spans="1:1" x14ac:dyDescent="0.2">
      <c r="A50" s="233" t="s">
        <v>363</v>
      </c>
    </row>
    <row r="51" spans="1:1" x14ac:dyDescent="0.2">
      <c r="A51" s="233" t="s">
        <v>364</v>
      </c>
    </row>
    <row r="52" spans="1:1" ht="25.5" x14ac:dyDescent="0.2">
      <c r="A52" s="233" t="s">
        <v>365</v>
      </c>
    </row>
    <row r="53" spans="1:1" ht="51" x14ac:dyDescent="0.2">
      <c r="A53" s="233" t="s">
        <v>366</v>
      </c>
    </row>
    <row r="54" spans="1:1" x14ac:dyDescent="0.2">
      <c r="A54" s="233" t="s">
        <v>367</v>
      </c>
    </row>
    <row r="55" spans="1:1" ht="25.5" x14ac:dyDescent="0.2">
      <c r="A55" s="233" t="s">
        <v>368</v>
      </c>
    </row>
    <row r="56" spans="1:1" ht="51" x14ac:dyDescent="0.2">
      <c r="A56" s="233" t="s">
        <v>369</v>
      </c>
    </row>
    <row r="57" spans="1:1" x14ac:dyDescent="0.2">
      <c r="A57" s="233" t="s">
        <v>370</v>
      </c>
    </row>
    <row r="58" spans="1:1" x14ac:dyDescent="0.2">
      <c r="A58" s="233" t="s">
        <v>371</v>
      </c>
    </row>
    <row r="59" spans="1:1" ht="25.5" x14ac:dyDescent="0.2">
      <c r="A59" s="233" t="s">
        <v>372</v>
      </c>
    </row>
    <row r="60" spans="1:1" ht="25.5" x14ac:dyDescent="0.2">
      <c r="A60" s="233" t="s">
        <v>373</v>
      </c>
    </row>
    <row r="61" spans="1:1" x14ac:dyDescent="0.2">
      <c r="A61" s="233" t="s">
        <v>374</v>
      </c>
    </row>
    <row r="62" spans="1:1" x14ac:dyDescent="0.2">
      <c r="A62" s="233" t="s">
        <v>375</v>
      </c>
    </row>
    <row r="63" spans="1:1" ht="25.5" x14ac:dyDescent="0.2">
      <c r="A63" s="233" t="s">
        <v>376</v>
      </c>
    </row>
    <row r="64" spans="1:1" x14ac:dyDescent="0.2">
      <c r="A64" s="233" t="s">
        <v>377</v>
      </c>
    </row>
    <row r="65" spans="1:1" ht="25.5" x14ac:dyDescent="0.2">
      <c r="A65" s="233" t="s">
        <v>378</v>
      </c>
    </row>
    <row r="66" spans="1:1" ht="25.5" x14ac:dyDescent="0.2">
      <c r="A66" s="233" t="s">
        <v>379</v>
      </c>
    </row>
    <row r="67" spans="1:1" x14ac:dyDescent="0.2">
      <c r="A67" s="233" t="s">
        <v>380</v>
      </c>
    </row>
    <row r="68" spans="1:1" ht="25.5" x14ac:dyDescent="0.2">
      <c r="A68" s="233" t="s">
        <v>381</v>
      </c>
    </row>
    <row r="69" spans="1:1" x14ac:dyDescent="0.2">
      <c r="A69" s="233"/>
    </row>
    <row r="70" spans="1:1" x14ac:dyDescent="0.2">
      <c r="A70" s="233" t="s">
        <v>382</v>
      </c>
    </row>
    <row r="71" spans="1:1" ht="51" x14ac:dyDescent="0.2">
      <c r="A71" s="233" t="s">
        <v>383</v>
      </c>
    </row>
    <row r="72" spans="1:1" x14ac:dyDescent="0.2">
      <c r="A72" s="233" t="s">
        <v>384</v>
      </c>
    </row>
    <row r="73" spans="1:1" ht="25.5" x14ac:dyDescent="0.2">
      <c r="A73" s="233" t="s">
        <v>385</v>
      </c>
    </row>
    <row r="74" spans="1:1" ht="25.5" x14ac:dyDescent="0.2">
      <c r="A74" s="233" t="s">
        <v>386</v>
      </c>
    </row>
  </sheetData>
  <pageMargins left="0.78740157480314965" right="0.78740157480314965" top="0.78740157480314965" bottom="0.39370078740157483" header="0.59055118110236227" footer="0"/>
  <pageSetup paperSize="9" fitToHeight="0" orientation="portrait" r:id="rId1"/>
  <headerFooter>
    <oddHeader>&amp;RPage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showGridLines="0" showRowColHeaders="0" workbookViewId="0">
      <selection activeCell="H1" sqref="H1"/>
    </sheetView>
  </sheetViews>
  <sheetFormatPr defaultRowHeight="12.75" x14ac:dyDescent="0.2"/>
  <cols>
    <col min="1" max="3" width="9.140625" style="66"/>
    <col min="4" max="4" width="0.28515625" style="66" customWidth="1"/>
    <col min="5" max="16384" width="9.140625" style="66"/>
  </cols>
  <sheetData>
    <row r="1" spans="1:5" x14ac:dyDescent="0.2">
      <c r="A1" s="239" t="s">
        <v>316</v>
      </c>
      <c r="B1" s="232"/>
      <c r="C1" s="230"/>
      <c r="D1" s="230"/>
    </row>
    <row r="2" spans="1:5" x14ac:dyDescent="0.2">
      <c r="A2" s="65"/>
      <c r="B2" s="232"/>
      <c r="C2" s="230"/>
      <c r="D2" s="230"/>
    </row>
    <row r="3" spans="1:5" x14ac:dyDescent="0.2">
      <c r="A3" s="231" t="s">
        <v>22</v>
      </c>
      <c r="B3" s="231" t="s">
        <v>3</v>
      </c>
      <c r="C3" s="231" t="s">
        <v>387</v>
      </c>
      <c r="D3" s="234" t="s">
        <v>388</v>
      </c>
      <c r="E3" s="235" t="s">
        <v>7</v>
      </c>
    </row>
    <row r="4" spans="1:5" x14ac:dyDescent="0.2">
      <c r="A4" s="231" t="s">
        <v>125</v>
      </c>
      <c r="B4" s="231">
        <v>25</v>
      </c>
      <c r="C4" s="231">
        <v>20</v>
      </c>
      <c r="D4" s="231">
        <v>13</v>
      </c>
    </row>
    <row r="5" spans="1:5" x14ac:dyDescent="0.2">
      <c r="A5" s="231" t="s">
        <v>127</v>
      </c>
      <c r="B5" s="231">
        <v>20</v>
      </c>
      <c r="C5" s="231">
        <v>16</v>
      </c>
      <c r="D5" s="231">
        <v>10</v>
      </c>
    </row>
    <row r="6" spans="1:5" x14ac:dyDescent="0.2">
      <c r="A6" s="231" t="s">
        <v>129</v>
      </c>
      <c r="B6" s="231">
        <v>16</v>
      </c>
      <c r="C6" s="231">
        <v>12</v>
      </c>
      <c r="D6" s="231">
        <v>8</v>
      </c>
    </row>
    <row r="7" spans="1:5" x14ac:dyDescent="0.2">
      <c r="A7" s="231">
        <v>4</v>
      </c>
      <c r="B7" s="231">
        <v>12</v>
      </c>
      <c r="C7" s="231">
        <v>9</v>
      </c>
      <c r="D7" s="231">
        <v>6</v>
      </c>
    </row>
    <row r="8" spans="1:5" x14ac:dyDescent="0.2">
      <c r="A8" s="231">
        <v>5</v>
      </c>
      <c r="B8" s="231">
        <v>9</v>
      </c>
      <c r="C8" s="231">
        <v>7</v>
      </c>
      <c r="D8" s="231">
        <v>5</v>
      </c>
    </row>
    <row r="9" spans="1:5" x14ac:dyDescent="0.2">
      <c r="A9" s="231">
        <v>6</v>
      </c>
      <c r="B9" s="231">
        <v>7</v>
      </c>
      <c r="C9" s="231">
        <v>5</v>
      </c>
      <c r="D9" s="231">
        <v>4</v>
      </c>
    </row>
    <row r="10" spans="1:5" x14ac:dyDescent="0.2">
      <c r="A10" s="231">
        <v>7</v>
      </c>
      <c r="B10" s="231">
        <v>5</v>
      </c>
      <c r="C10" s="231">
        <v>4</v>
      </c>
      <c r="D10" s="231">
        <v>3</v>
      </c>
    </row>
    <row r="11" spans="1:5" x14ac:dyDescent="0.2">
      <c r="A11" s="231">
        <v>8</v>
      </c>
      <c r="B11" s="231">
        <v>4</v>
      </c>
      <c r="C11" s="231">
        <v>3</v>
      </c>
      <c r="D11" s="231">
        <v>2</v>
      </c>
    </row>
    <row r="12" spans="1:5" x14ac:dyDescent="0.2">
      <c r="A12" s="231" t="s">
        <v>389</v>
      </c>
      <c r="B12" s="231">
        <v>2</v>
      </c>
      <c r="C12" s="231">
        <v>1</v>
      </c>
      <c r="D12" s="231">
        <v>1</v>
      </c>
    </row>
  </sheetData>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Üldreiting</vt:lpstr>
      <vt:lpstr>Mehed</vt:lpstr>
      <vt:lpstr>Naised</vt:lpstr>
      <vt:lpstr>Juuniorid</vt:lpstr>
      <vt:lpstr>1</vt:lpstr>
      <vt:lpstr>2</vt:lpstr>
      <vt:lpstr>3</vt:lpstr>
      <vt:lpstr>4</vt:lpstr>
      <vt:lpstr>5</vt:lpstr>
      <vt:lpstr>6</vt:lpstr>
      <vt:lpstr>7</vt:lpstr>
      <vt:lpstr>8</vt:lpstr>
      <vt:lpstr>9</vt:lpstr>
      <vt:lpstr>10</vt:lpstr>
      <vt:lpstr>11</vt:lpstr>
      <vt:lpstr>Arvestus</vt:lpstr>
      <vt:lpstr>Juhend</vt:lpstr>
      <vt:lpstr>Punktid</vt:lpstr>
      <vt:lpstr>'1'!Print_Titles</vt:lpstr>
      <vt:lpstr>'10'!Print_Titles</vt:lpstr>
      <vt:lpstr>'11'!Print_Titles</vt:lpstr>
      <vt:lpstr>'2'!Print_Titles</vt:lpstr>
      <vt:lpstr>'3'!Print_Titles</vt:lpstr>
      <vt:lpstr>'4'!Print_Titles</vt:lpstr>
      <vt:lpstr>'5'!Print_Titles</vt:lpstr>
      <vt:lpstr>'6'!Print_Titles</vt:lpstr>
      <vt:lpstr>'7'!Print_Titles</vt:lpstr>
      <vt:lpstr>'8'!Print_Titles</vt:lpstr>
      <vt:lpstr>'9'!Print_Titles</vt:lpstr>
      <vt:lpstr>Juuniorid!Print_Titles</vt:lpstr>
      <vt:lpstr>Mehed!Print_Titles</vt:lpstr>
      <vt:lpstr>Naised!Print_Titles</vt:lpstr>
      <vt:lpstr>Üldreiting!Print_Titles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2016-04-12T08:00:05Z</dcterms:created>
  <dcterms:modified xsi:type="dcterms:W3CDTF">2018-12-11T09:48:42Z</dcterms:modified>
</cp:coreProperties>
</file>